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F-Maxi" sheetId="6" r:id="rId6"/>
    <sheet name="F-Medium" sheetId="7" r:id="rId7"/>
    <sheet name="F-Mini" sheetId="8" r:id="rId8"/>
    <sheet name="F-Toy" sheetId="9" r:id="rId9"/>
    <sheet name="AA-Team" sheetId="10" r:id="rId10"/>
  </sheets>
  <definedNames>
    <definedName name="_xlfn.BAHTTEXT" hidden="1">#NAME?</definedName>
    <definedName name="_xlnm.Print_Area" localSheetId="9">'AA-Team'!$A$1:$Z$119</definedName>
    <definedName name="_xlnm.Print_Area" localSheetId="1">'BA-Maxi'!$A$1:$T$41</definedName>
    <definedName name="_xlnm.Print_Area" localSheetId="2">'BA-Medium'!$A$1:$T$40</definedName>
    <definedName name="_xlnm.Print_Area" localSheetId="3">'BA-Mini'!$A$1:$T$58</definedName>
    <definedName name="_xlnm.Print_Area" localSheetId="4">'BA-Toy'!$A$1:$T$27</definedName>
    <definedName name="_xlnm.Print_Area" localSheetId="5">'F-Maxi'!$A$1:$M$25</definedName>
    <definedName name="_xlnm.Print_Area" localSheetId="6">'F-Medium'!$A$1:$M$23</definedName>
    <definedName name="_xlnm.Print_Area" localSheetId="7">'F-Mini'!$A$1:$M$31</definedName>
    <definedName name="_xlnm.Print_Area" localSheetId="8">'F-Toy'!$A$1:$M$16</definedName>
  </definedNames>
  <calcPr fullCalcOnLoad="1"/>
</workbook>
</file>

<file path=xl/sharedStrings.xml><?xml version="1.0" encoding="utf-8"?>
<sst xmlns="http://schemas.openxmlformats.org/spreadsheetml/2006/main" count="1283" uniqueCount="331">
  <si>
    <t xml:space="preserve">Протокол соревнований по аджилити </t>
  </si>
  <si>
    <t>«Кубок России»</t>
  </si>
  <si>
    <t>дата:</t>
  </si>
  <si>
    <t>26 февраля 2011 года</t>
  </si>
  <si>
    <t>место проведения:</t>
  </si>
  <si>
    <t>Москва, ОУСЦ "Планерная"</t>
  </si>
  <si>
    <t>количество участников:</t>
  </si>
  <si>
    <t>программа:</t>
  </si>
  <si>
    <t>двоеборье</t>
  </si>
  <si>
    <t>командные соревнования</t>
  </si>
  <si>
    <t>финалы</t>
  </si>
  <si>
    <t>главный судья:</t>
  </si>
  <si>
    <t>Бурцева О.В.</t>
  </si>
  <si>
    <t>судьи:</t>
  </si>
  <si>
    <t>Дмитроченко Е.Л.</t>
  </si>
  <si>
    <t>Чухина Е.С.</t>
  </si>
  <si>
    <t xml:space="preserve">Кудрин А.В. </t>
  </si>
  <si>
    <t>главный секретарь:</t>
  </si>
  <si>
    <t>Банщикова А.А.</t>
  </si>
  <si>
    <t>секретарь:</t>
  </si>
  <si>
    <t>Пирогов А.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</si>
  <si>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</si>
  <si>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</si>
  <si>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</si>
  <si>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</si>
  <si>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</si>
  <si>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</si>
  <si>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</si>
  <si>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</si>
  <si>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</si>
  <si>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</si>
  <si>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</si>
  <si>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</si>
  <si>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</si>
  <si>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</si>
  <si>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</si>
  <si>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</si>
  <si>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</si>
  <si>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</si>
  <si>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</si>
  <si>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</si>
  <si>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</si>
  <si>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</si>
  <si>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</si>
  <si>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</si>
  <si>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</si>
  <si>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ФИНАЛ</t>
  </si>
  <si>
    <t>Команда</t>
  </si>
  <si>
    <t>Этап</t>
  </si>
  <si>
    <t>Номер 
спортсмена</t>
  </si>
  <si>
    <t>ЭСТАФЕТА</t>
  </si>
  <si>
    <t>штраф команды</t>
  </si>
  <si>
    <t>Категория MAXI</t>
  </si>
  <si>
    <t>Старцева Алина</t>
  </si>
  <si>
    <t>бордер-колли Маеглин Гейн</t>
  </si>
  <si>
    <t>Тактаева Елена</t>
  </si>
  <si>
    <t>бордер-колли Индира Несси Лайт</t>
  </si>
  <si>
    <t>Ларюшин Анатолий</t>
  </si>
  <si>
    <t>бордер-колли Моя Надежда Роден</t>
  </si>
  <si>
    <t>Туманова Светлана</t>
  </si>
  <si>
    <t>бордер-колли Бейкон</t>
  </si>
  <si>
    <t>Рысенкова Ирина</t>
  </si>
  <si>
    <t>бордер-колли Престиж</t>
  </si>
  <si>
    <t>Штернберг Наталья</t>
  </si>
  <si>
    <t>бордер-колли Маеглин Феррари</t>
  </si>
  <si>
    <t>бордер-колли Виннер Скип</t>
  </si>
  <si>
    <t>Лобанова Анастасия</t>
  </si>
  <si>
    <t>большой пудель Бенджамен</t>
  </si>
  <si>
    <t>Зворыгина Любовь</t>
  </si>
  <si>
    <t>бордер-колли Маеглин Элвис</t>
  </si>
  <si>
    <t>Чоговадзе Галина</t>
  </si>
  <si>
    <t>бордер-колли Санлайт Спот</t>
  </si>
  <si>
    <t>бордер-колли Бриллиант</t>
  </si>
  <si>
    <t>Вдовиченко Галина</t>
  </si>
  <si>
    <t>тервюрен Гера</t>
  </si>
  <si>
    <t>Андреева Светлана</t>
  </si>
  <si>
    <t>грюнендаль Орхидея от Сольника</t>
  </si>
  <si>
    <t>Ильина Полина</t>
  </si>
  <si>
    <t>малинуа Штеффи</t>
  </si>
  <si>
    <t>Гущина Светлана</t>
  </si>
  <si>
    <t>бордер-колли Артист Браво Триумф</t>
  </si>
  <si>
    <t>Христий Ирина</t>
  </si>
  <si>
    <t>бордер-колли Алерт</t>
  </si>
  <si>
    <t>Пшеничникова Мария</t>
  </si>
  <si>
    <t>бордер-колли Виртуоз</t>
  </si>
  <si>
    <t>Дружинина Ольга</t>
  </si>
  <si>
    <t>бордер-колли Глен</t>
  </si>
  <si>
    <t>Булякбаева Елена</t>
  </si>
  <si>
    <t>немецкая овчарка Биг Бол Один</t>
  </si>
  <si>
    <t>Капустина Елена</t>
  </si>
  <si>
    <t>бордер-колли Империя Звездная</t>
  </si>
  <si>
    <t>снят</t>
  </si>
  <si>
    <t>Щербакова Ольга</t>
  </si>
  <si>
    <t>бордер-колли Флаинг Лайон</t>
  </si>
  <si>
    <t>Сычева Юлия</t>
  </si>
  <si>
    <t>бордер-колли Прайм Тайм</t>
  </si>
  <si>
    <t>Свит Юлия</t>
  </si>
  <si>
    <t>малинуа Ника</t>
  </si>
  <si>
    <t>бордер-колли Викинг де Камуфляж</t>
  </si>
  <si>
    <t>Пацкевич Екатерина</t>
  </si>
  <si>
    <t>босерон Альфа Сагиттариус Бади Адо</t>
  </si>
  <si>
    <t>Никифорова Наталья</t>
  </si>
  <si>
    <t>бордер-колли Лис</t>
  </si>
  <si>
    <t>Мешкова наталья</t>
  </si>
  <si>
    <t>бордер-колли Созвездие Геры Альфа Центавра</t>
  </si>
  <si>
    <t>Пирогова Наталья</t>
  </si>
  <si>
    <t>эрдельтерьер Скэрли Альф Райз</t>
  </si>
  <si>
    <t>Резниченко Дарья</t>
  </si>
  <si>
    <t>малинуа Даниэль от Сольника</t>
  </si>
  <si>
    <t>Мамаева Екатерина</t>
  </si>
  <si>
    <t>тервюрен Леон</t>
  </si>
  <si>
    <t>Михайлова Татьяна</t>
  </si>
  <si>
    <t>немецкая овчарка Ленвальд Вельд</t>
  </si>
  <si>
    <t>Попова Дарья</t>
  </si>
  <si>
    <t>бордер-колли Вестерн</t>
  </si>
  <si>
    <t>Орлова Наталья</t>
  </si>
  <si>
    <t>сеттер-гордон Несси Чароид</t>
  </si>
  <si>
    <t>Категория MEDIUM</t>
  </si>
  <si>
    <t>бордер-колли Бесси</t>
  </si>
  <si>
    <t>Абросимова Ирина</t>
  </si>
  <si>
    <t>бордер-колли Созвездие Геры Аллонсо</t>
  </si>
  <si>
    <t>Семова Кристина</t>
  </si>
  <si>
    <t>бордер-колли Ингрид Блю</t>
  </si>
  <si>
    <t>Митрофанова Ирина</t>
  </si>
  <si>
    <t>бордер-колли Айскнехт Аллегро ди Бравура</t>
  </si>
  <si>
    <t>Батаева Анастасия</t>
  </si>
  <si>
    <t>шелти Капитан Джек Воробей</t>
  </si>
  <si>
    <t>бордер-колли Нафани Кверти Файер Флай</t>
  </si>
  <si>
    <t>Чураева Екатерина</t>
  </si>
  <si>
    <t>бордер-колли Айскнехт Елана</t>
  </si>
  <si>
    <t>Ларионова Светлана</t>
  </si>
  <si>
    <t>бордер-колли Петарда</t>
  </si>
  <si>
    <t>Кондрашова Светлана</t>
  </si>
  <si>
    <t>бордер-колли Моя Надежда Рашани</t>
  </si>
  <si>
    <t>Фролова Нина</t>
  </si>
  <si>
    <t>бордер-колли Айскнехт Импоссибл Имп</t>
  </si>
  <si>
    <t>бордер-колли Арвен Эльф'С Блейд</t>
  </si>
  <si>
    <t>Клюквина Екатерина</t>
  </si>
  <si>
    <t>бордер-колли Нафани Кеннет Блю Бриз</t>
  </si>
  <si>
    <t>Гуменная Екатерина</t>
  </si>
  <si>
    <t>бордер-колли Айскнехт Ширли</t>
  </si>
  <si>
    <t>бордер-колли Маеглин Хоуп</t>
  </si>
  <si>
    <t>Томилова Мария</t>
  </si>
  <si>
    <t>бордер-колли Айскнехт Трейси Винд</t>
  </si>
  <si>
    <t>Иванова Анна</t>
  </si>
  <si>
    <t>бордер-колли Айскнехт Елисей</t>
  </si>
  <si>
    <t>бордер-колли Мотли Хаус Араго</t>
  </si>
  <si>
    <t>Кочетова Елена</t>
  </si>
  <si>
    <t>бордер-колли Ви Экселент</t>
  </si>
  <si>
    <t>Захарова Екатерина</t>
  </si>
  <si>
    <t>бордер-колли Пауэрфлай</t>
  </si>
  <si>
    <t>Семина Юлия</t>
  </si>
  <si>
    <t>бордер-колли Мамба</t>
  </si>
  <si>
    <t>Сагдеев Руслан</t>
  </si>
  <si>
    <t>бордер-колли Айскнехт Роберт Брюс</t>
  </si>
  <si>
    <t>бордер-колли Созвездие Геры Аста Айскрим</t>
  </si>
  <si>
    <t>бордер-колли Арабелла Бьютифул</t>
  </si>
  <si>
    <t>Меньшенина Алена</t>
  </si>
  <si>
    <t>бордер-колли Энерджи Зотерхоф</t>
  </si>
  <si>
    <t>бордер-колли Британия</t>
  </si>
  <si>
    <t>Леонова Екатерина</t>
  </si>
  <si>
    <t>бордер-колли Адель</t>
  </si>
  <si>
    <t>Махнутина Юлия</t>
  </si>
  <si>
    <t>шелти Пьеро</t>
  </si>
  <si>
    <t>Воробьева Марина</t>
  </si>
  <si>
    <t>бордер-колли Фрези Грант</t>
  </si>
  <si>
    <t>Смирнова Дарья</t>
  </si>
  <si>
    <t>шелти Флэш Дэнс из Графского Поместья</t>
  </si>
  <si>
    <t xml:space="preserve">бордер-колли Файерфокс Санни </t>
  </si>
  <si>
    <t>Гришина Евгения</t>
  </si>
  <si>
    <t>бордер-колли Альта Виста</t>
  </si>
  <si>
    <t>Кудинова Юлия</t>
  </si>
  <si>
    <t>бордер-колли Афина Грейт Виннер</t>
  </si>
  <si>
    <t>Категория MINI</t>
  </si>
  <si>
    <t>фокстерьер Форсаж</t>
  </si>
  <si>
    <t>шелти Марвитхолл Фортуна</t>
  </si>
  <si>
    <t>фокстерьер Фаворит Юкси</t>
  </si>
  <si>
    <t>вельштерьер Кельт</t>
  </si>
  <si>
    <t>шелти Сэнди Май Дрим</t>
  </si>
  <si>
    <t>фокстерьер Гиви Ладушки</t>
  </si>
  <si>
    <t>Ганеева Светлана</t>
  </si>
  <si>
    <t>шелти Арт Филисити Матисс</t>
  </si>
  <si>
    <t>Левченко Анастасия</t>
  </si>
  <si>
    <t>шелти Джойрид Джентельмен Удачи</t>
  </si>
  <si>
    <t>Косякова Варвара</t>
  </si>
  <si>
    <t>шелти Брюс Легкий Ветерок</t>
  </si>
  <si>
    <t>шелти Барбари'с Скай Вальтер</t>
  </si>
  <si>
    <t>Гурина Татьяна</t>
  </si>
  <si>
    <t>пиренейская овчарка Дэзи</t>
  </si>
  <si>
    <t>Сапожникова Светлана</t>
  </si>
  <si>
    <t>метис Дося</t>
  </si>
  <si>
    <t>шелти Кенвивиэл Бэлл</t>
  </si>
  <si>
    <t>фокстерьер Риск</t>
  </si>
  <si>
    <t>Лапшина Ирина</t>
  </si>
  <si>
    <t>шелти Марвитхолл Ясмин</t>
  </si>
  <si>
    <t>шелти Барбари'с Скай Пайнери</t>
  </si>
  <si>
    <t>Ефременкова Ольга</t>
  </si>
  <si>
    <t>фокстерьер Зверобой</t>
  </si>
  <si>
    <t>фокстерьер Венеция Эйнар</t>
  </si>
  <si>
    <t>шелти Каспер</t>
  </si>
  <si>
    <t>фокстерьер Айскнехт Инесса</t>
  </si>
  <si>
    <t>шелти Отдыхлав Мистер Принц</t>
  </si>
  <si>
    <t>шелти Темпо Голд Стар</t>
  </si>
  <si>
    <t>Соловьева Юлия</t>
  </si>
  <si>
    <t>шелти Тореадор</t>
  </si>
  <si>
    <t>шелти Катрилон'с Онтарио</t>
  </si>
  <si>
    <t>Голомидова Екатерина</t>
  </si>
  <si>
    <t>шелти Уральский Шустрик</t>
  </si>
  <si>
    <t>шелти Тигмарилайн Плакки Виннер</t>
  </si>
  <si>
    <t>русский спаниель Бумер</t>
  </si>
  <si>
    <t>Горецкая Мария</t>
  </si>
  <si>
    <t>русский спаниель Рада</t>
  </si>
  <si>
    <t>шелти Барбари'с Скай Ноктюрн</t>
  </si>
  <si>
    <t>шелти Грейт Визедри Лисенок Людовик</t>
  </si>
  <si>
    <t>Гречкин Григорий</t>
  </si>
  <si>
    <t>шелти Куин Стори Бель Фанто</t>
  </si>
  <si>
    <t>фокстерьер Канопус</t>
  </si>
  <si>
    <t>шелти Искуситель Души Моей</t>
  </si>
  <si>
    <t>Баруздина Елена</t>
  </si>
  <si>
    <t>бордер-терьер Лесной Разбойник Гуд</t>
  </si>
  <si>
    <t>Шелякина Мария</t>
  </si>
  <si>
    <t>фокстерьер Бруста</t>
  </si>
  <si>
    <t>Джек-Рассел-терьер Бона Джон</t>
  </si>
  <si>
    <t>шелти Феликс Эмбл Блейз</t>
  </si>
  <si>
    <t>Сорокин Денис</t>
  </si>
  <si>
    <t>английский кокер-спаниель Федос</t>
  </si>
  <si>
    <t>Иванюк Антон</t>
  </si>
  <si>
    <t>шелти Тигмарилайн Ринальдо</t>
  </si>
  <si>
    <t>Петренко Янина</t>
  </si>
  <si>
    <t>шелти Огненный Дождь из Старой Шуи</t>
  </si>
  <si>
    <t>Пустырева Мария</t>
  </si>
  <si>
    <t>бигль Ники</t>
  </si>
  <si>
    <t>шелти Аджилика</t>
  </si>
  <si>
    <t>шелти Феррари</t>
  </si>
  <si>
    <t>51.72</t>
  </si>
  <si>
    <t>Сторожук Ольга</t>
  </si>
  <si>
    <t>цвергшнауцер Джулия Крейзи Гел</t>
  </si>
  <si>
    <t>метис Понка</t>
  </si>
  <si>
    <t>Торопов Роман</t>
  </si>
  <si>
    <t>шелти Енди Егорушка Никорини</t>
  </si>
  <si>
    <t>н/я</t>
  </si>
  <si>
    <t>Иванова Надежда</t>
  </si>
  <si>
    <t>цвергшнауцер Альбус</t>
  </si>
  <si>
    <t>шпиц Мастер</t>
  </si>
  <si>
    <t>бордер-колли Диллиджент фор Дэш</t>
  </si>
  <si>
    <t>Волкова Дарья</t>
  </si>
  <si>
    <t>шелти Цветень из Тверской Сказки</t>
  </si>
  <si>
    <t>Категория TOY</t>
  </si>
  <si>
    <t>шпиц Томми</t>
  </si>
  <si>
    <t>шелти Чикаго</t>
  </si>
  <si>
    <t>Улыбина Маргарита</t>
  </si>
  <si>
    <t>шпиц Цунами</t>
  </si>
  <si>
    <t>метис Белка</t>
  </si>
  <si>
    <t>Шульга Татьяна</t>
  </si>
  <si>
    <t>той-пудель Коррида Лиетаус Симфония</t>
  </si>
  <si>
    <t>цвергпинчер Вольный Ветер Арабеска</t>
  </si>
  <si>
    <t>шелти Брайт</t>
  </si>
  <si>
    <t>шпиц Марго</t>
  </si>
  <si>
    <t>Березуцкая Валентина</t>
  </si>
  <si>
    <t>той-пудель Юната</t>
  </si>
  <si>
    <t>Горбунова Людмила</t>
  </si>
  <si>
    <t>шелти Алиса</t>
  </si>
  <si>
    <t>шелти Сюзанна</t>
  </si>
  <si>
    <t>Медведкова Елена</t>
  </si>
  <si>
    <t>шпиц Дорсдорф Орхидея</t>
  </si>
  <si>
    <t>той-пудель Салина Вестен Дарума</t>
  </si>
  <si>
    <t>шпиц Айскнехт Эльфания</t>
  </si>
  <si>
    <t>шпиц Геральт</t>
  </si>
  <si>
    <t>Патрикеева Ольга</t>
  </si>
  <si>
    <t>цвергпинчер Малагрис Ульф Уни</t>
  </si>
  <si>
    <t>шелти Звездная Экспрессия</t>
  </si>
  <si>
    <t>Насонова Светлана</t>
  </si>
  <si>
    <t>цвергшнауцер Астра-Канис Енисей</t>
  </si>
  <si>
    <t>папильон Нина Ричи</t>
  </si>
  <si>
    <t>Мешкова Наталья</t>
  </si>
  <si>
    <t>Категория TEAM</t>
  </si>
  <si>
    <t>Москва - 1</t>
  </si>
  <si>
    <t>Самарская область - 1</t>
  </si>
  <si>
    <t>Пермский край - 1</t>
  </si>
  <si>
    <t>Пермский край - 4</t>
  </si>
  <si>
    <t>Пермский край - 3</t>
  </si>
  <si>
    <t>Пермский край - 7</t>
  </si>
  <si>
    <t>Свердловская область - 1</t>
  </si>
  <si>
    <t>Москва - 3</t>
  </si>
  <si>
    <t>Стольная</t>
  </si>
  <si>
    <t>Москва - 2</t>
  </si>
  <si>
    <t>Столица</t>
  </si>
  <si>
    <t>Нижегородская область</t>
  </si>
  <si>
    <t>Ивановская область - 2</t>
  </si>
  <si>
    <t>Москва - 9</t>
  </si>
  <si>
    <t>Санкт-Петербург - 1</t>
  </si>
  <si>
    <t>Ивановская область - 1</t>
  </si>
  <si>
    <t>Пермский край - 6</t>
  </si>
  <si>
    <t>Свердловская область - 2</t>
  </si>
  <si>
    <t>Ивановская область - 4</t>
  </si>
  <si>
    <t>Москва - 7</t>
  </si>
  <si>
    <t>Ивановская область - 5</t>
  </si>
  <si>
    <t>Санкт-Петербург - 2</t>
  </si>
  <si>
    <t>Метрополия</t>
  </si>
  <si>
    <t>Пермский край - 2</t>
  </si>
  <si>
    <t>Москва - 10</t>
  </si>
  <si>
    <t>Санкт-Петербург - 3</t>
  </si>
  <si>
    <t>Пермский край - 8</t>
  </si>
  <si>
    <t>Ивановская область - 3</t>
  </si>
  <si>
    <t>Столичная</t>
  </si>
  <si>
    <t>Москва - 8</t>
  </si>
  <si>
    <t>Самарская область - 2</t>
  </si>
  <si>
    <t>Москва - 11</t>
  </si>
  <si>
    <t>Москва - 6</t>
  </si>
  <si>
    <t>Пермский край - 5</t>
  </si>
  <si>
    <t>Москва - 5</t>
  </si>
  <si>
    <t>Московская область</t>
  </si>
  <si>
    <t>Москва - 4</t>
  </si>
  <si>
    <t>Москва</t>
  </si>
  <si>
    <t>Нижегородская обл</t>
  </si>
  <si>
    <t>Свердловская обл</t>
  </si>
  <si>
    <t>Пермский край</t>
  </si>
  <si>
    <t>С-Петербург</t>
  </si>
  <si>
    <t>Ивановская обл</t>
  </si>
  <si>
    <t>Московская обл</t>
  </si>
  <si>
    <t>Самарская обл</t>
  </si>
  <si>
    <t>Ростовская обл</t>
  </si>
  <si>
    <t>Архангельская обл</t>
  </si>
  <si>
    <t>Вологодская обл</t>
  </si>
  <si>
    <t>Скорость аджилити</t>
  </si>
  <si>
    <t>Скорость джампинг</t>
  </si>
  <si>
    <t>Разряд</t>
  </si>
  <si>
    <t>б/м</t>
  </si>
  <si>
    <t>Скорость</t>
  </si>
  <si>
    <t>мс</t>
  </si>
  <si>
    <t>кмс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</si>
</sst>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right"/>
    </xf>
    <xf numFmtId="14" fontId="11" fillId="33" borderId="15" xfId="0" applyNumberFormat="1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1" fillId="33" borderId="17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 horizontal="left"/>
      <protection hidden="1"/>
    </xf>
    <xf numFmtId="0" fontId="14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4" fillId="33" borderId="0" xfId="0" applyFont="1" applyFill="1" applyAlignment="1" applyProtection="1">
      <alignment horizontal="center"/>
      <protection hidden="1"/>
    </xf>
    <xf numFmtId="0" fontId="15" fillId="33" borderId="0" xfId="0" applyFont="1" applyFill="1" applyAlignment="1" applyProtection="1">
      <alignment/>
      <protection hidden="1"/>
    </xf>
    <xf numFmtId="0" fontId="16" fillId="33" borderId="0" xfId="0" applyFont="1" applyFill="1" applyAlignment="1" applyProtection="1">
      <alignment horizontal="left"/>
      <protection hidden="1"/>
    </xf>
    <xf numFmtId="0" fontId="17" fillId="33" borderId="0" xfId="0" applyFont="1" applyFill="1" applyAlignment="1" applyProtection="1">
      <alignment/>
      <protection hidden="1"/>
    </xf>
    <xf numFmtId="0" fontId="17" fillId="33" borderId="20" xfId="0" applyFont="1" applyFill="1" applyBorder="1" applyAlignment="1" applyProtection="1">
      <alignment/>
      <protection hidden="1"/>
    </xf>
    <xf numFmtId="0" fontId="12" fillId="33" borderId="21" xfId="0" applyFont="1" applyFill="1" applyBorder="1" applyAlignment="1" applyProtection="1">
      <alignment horizontal="center"/>
      <protection hidden="1"/>
    </xf>
    <xf numFmtId="0" fontId="12" fillId="33" borderId="22" xfId="0" applyFont="1" applyFill="1" applyBorder="1" applyAlignment="1" applyProtection="1">
      <alignment horizontal="center"/>
      <protection hidden="1"/>
    </xf>
    <xf numFmtId="0" fontId="12" fillId="33" borderId="23" xfId="0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0" fontId="12" fillId="33" borderId="24" xfId="0" applyFont="1" applyFill="1" applyBorder="1" applyAlignment="1" applyProtection="1">
      <alignment horizontal="center"/>
      <protection hidden="1"/>
    </xf>
    <xf numFmtId="0" fontId="12" fillId="33" borderId="25" xfId="0" applyFont="1" applyFill="1" applyBorder="1" applyAlignment="1" applyProtection="1">
      <alignment horizontal="center"/>
      <protection hidden="1"/>
    </xf>
    <xf numFmtId="0" fontId="12" fillId="33" borderId="26" xfId="0" applyFont="1" applyFill="1" applyBorder="1" applyAlignment="1" applyProtection="1">
      <alignment horizontal="center"/>
      <protection hidden="1"/>
    </xf>
    <xf numFmtId="164" fontId="12" fillId="33" borderId="25" xfId="0" applyNumberFormat="1" applyFont="1" applyFill="1" applyBorder="1" applyAlignment="1" applyProtection="1">
      <alignment horizontal="center"/>
      <protection hidden="1"/>
    </xf>
    <xf numFmtId="0" fontId="12" fillId="33" borderId="27" xfId="0" applyFont="1" applyFill="1" applyBorder="1" applyAlignment="1" applyProtection="1">
      <alignment horizontal="center"/>
      <protection hidden="1"/>
    </xf>
    <xf numFmtId="0" fontId="16" fillId="33" borderId="28" xfId="0" applyFont="1" applyFill="1" applyBorder="1" applyAlignment="1" applyProtection="1">
      <alignment horizontal="center" vertical="center" wrapText="1"/>
      <protection hidden="1"/>
    </xf>
    <xf numFmtId="0" fontId="16" fillId="33" borderId="29" xfId="0" applyFont="1" applyFill="1" applyBorder="1" applyAlignment="1" applyProtection="1">
      <alignment horizontal="center" vertical="center" wrapText="1"/>
      <protection hidden="1"/>
    </xf>
    <xf numFmtId="0" fontId="16" fillId="33" borderId="30" xfId="0" applyFont="1" applyFill="1" applyBorder="1" applyAlignment="1" applyProtection="1">
      <alignment horizontal="center" vertical="center" wrapText="1"/>
      <protection hidden="1"/>
    </xf>
    <xf numFmtId="0" fontId="16" fillId="33" borderId="31" xfId="0" applyFont="1" applyFill="1" applyBorder="1" applyAlignment="1" applyProtection="1">
      <alignment horizontal="center" vertical="center" wrapText="1"/>
      <protection hidden="1"/>
    </xf>
    <xf numFmtId="0" fontId="12" fillId="33" borderId="32" xfId="0" applyFont="1" applyFill="1" applyBorder="1" applyAlignment="1" applyProtection="1">
      <alignment horizontal="center"/>
      <protection hidden="1"/>
    </xf>
    <xf numFmtId="0" fontId="12" fillId="33" borderId="33" xfId="0" applyFont="1" applyFill="1" applyBorder="1" applyAlignment="1" applyProtection="1">
      <alignment/>
      <protection hidden="1"/>
    </xf>
    <xf numFmtId="0" fontId="12" fillId="33" borderId="34" xfId="0" applyFont="1" applyFill="1" applyBorder="1" applyAlignment="1" applyProtection="1">
      <alignment/>
      <protection hidden="1"/>
    </xf>
    <xf numFmtId="1" fontId="2" fillId="33" borderId="35" xfId="0" applyNumberFormat="1" applyFont="1" applyFill="1" applyBorder="1" applyAlignment="1" applyProtection="1">
      <alignment horizontal="right"/>
      <protection hidden="1"/>
    </xf>
    <xf numFmtId="2" fontId="2" fillId="33" borderId="36" xfId="0" applyNumberFormat="1" applyFont="1" applyFill="1" applyBorder="1" applyAlignment="1" applyProtection="1">
      <alignment horizontal="right"/>
      <protection hidden="1"/>
    </xf>
    <xf numFmtId="0" fontId="2" fillId="33" borderId="37" xfId="0" applyFont="1" applyFill="1" applyBorder="1" applyAlignment="1" applyProtection="1">
      <alignment horizontal="right"/>
      <protection hidden="1"/>
    </xf>
    <xf numFmtId="0" fontId="2" fillId="33" borderId="38" xfId="0" applyFont="1" applyFill="1" applyBorder="1" applyAlignment="1" applyProtection="1">
      <alignment horizontal="right"/>
      <protection hidden="1"/>
    </xf>
    <xf numFmtId="0" fontId="2" fillId="33" borderId="39" xfId="0" applyFont="1" applyFill="1" applyBorder="1" applyAlignment="1" applyProtection="1">
      <alignment horizontal="right"/>
      <protection hidden="1"/>
    </xf>
    <xf numFmtId="0" fontId="2" fillId="33" borderId="40" xfId="0" applyFont="1" applyFill="1" applyBorder="1" applyAlignment="1" applyProtection="1">
      <alignment horizontal="right"/>
      <protection hidden="1"/>
    </xf>
    <xf numFmtId="0" fontId="2" fillId="33" borderId="41" xfId="0" applyFont="1" applyFill="1" applyBorder="1" applyAlignment="1" applyProtection="1">
      <alignment horizontal="right"/>
      <protection hidden="1"/>
    </xf>
    <xf numFmtId="2" fontId="2" fillId="33" borderId="42" xfId="0" applyNumberFormat="1" applyFont="1" applyFill="1" applyBorder="1" applyAlignment="1" applyProtection="1">
      <alignment horizontal="center"/>
      <protection hidden="1"/>
    </xf>
    <xf numFmtId="2" fontId="2" fillId="33" borderId="43" xfId="0" applyNumberFormat="1" applyFont="1" applyFill="1" applyBorder="1" applyAlignment="1" applyProtection="1">
      <alignment horizontal="center"/>
      <protection hidden="1"/>
    </xf>
    <xf numFmtId="2" fontId="2" fillId="33" borderId="44" xfId="0" applyNumberFormat="1" applyFont="1" applyFill="1" applyBorder="1" applyAlignment="1" applyProtection="1">
      <alignment horizontal="center"/>
      <protection hidden="1"/>
    </xf>
    <xf numFmtId="0" fontId="2" fillId="33" borderId="44" xfId="0" applyFont="1" applyFill="1" applyBorder="1" applyAlignment="1" applyProtection="1">
      <alignment horizontal="center"/>
      <protection hidden="1"/>
    </xf>
    <xf numFmtId="1" fontId="2" fillId="33" borderId="39" xfId="0" applyNumberFormat="1" applyFont="1" applyFill="1" applyBorder="1" applyAlignment="1" applyProtection="1">
      <alignment horizontal="right"/>
      <protection hidden="1"/>
    </xf>
    <xf numFmtId="2" fontId="2" fillId="33" borderId="40" xfId="0" applyNumberFormat="1" applyFont="1" applyFill="1" applyBorder="1" applyAlignment="1" applyProtection="1">
      <alignment horizontal="right"/>
      <protection hidden="1"/>
    </xf>
    <xf numFmtId="2" fontId="2" fillId="33" borderId="45" xfId="0" applyNumberFormat="1" applyFont="1" applyFill="1" applyBorder="1" applyAlignment="1" applyProtection="1">
      <alignment horizontal="center"/>
      <protection hidden="1"/>
    </xf>
    <xf numFmtId="0" fontId="2" fillId="33" borderId="46" xfId="0" applyFont="1" applyFill="1" applyBorder="1" applyAlignment="1" applyProtection="1">
      <alignment horizontal="center"/>
      <protection hidden="1"/>
    </xf>
    <xf numFmtId="0" fontId="12" fillId="33" borderId="47" xfId="0" applyFont="1" applyFill="1" applyBorder="1" applyAlignment="1" applyProtection="1">
      <alignment horizontal="center"/>
      <protection hidden="1"/>
    </xf>
    <xf numFmtId="0" fontId="2" fillId="33" borderId="48" xfId="0" applyFont="1" applyFill="1" applyBorder="1" applyAlignment="1" applyProtection="1">
      <alignment/>
      <protection hidden="1"/>
    </xf>
    <xf numFmtId="0" fontId="2" fillId="33" borderId="49" xfId="0" applyFont="1" applyFill="1" applyBorder="1" applyAlignment="1" applyProtection="1">
      <alignment/>
      <protection hidden="1"/>
    </xf>
    <xf numFmtId="0" fontId="2" fillId="33" borderId="47" xfId="0" applyFont="1" applyFill="1" applyBorder="1" applyAlignment="1" applyProtection="1">
      <alignment/>
      <protection hidden="1"/>
    </xf>
    <xf numFmtId="0" fontId="2" fillId="33" borderId="50" xfId="0" applyFont="1" applyFill="1" applyBorder="1" applyAlignment="1" applyProtection="1">
      <alignment/>
      <protection hidden="1"/>
    </xf>
    <xf numFmtId="0" fontId="2" fillId="33" borderId="51" xfId="0" applyFont="1" applyFill="1" applyBorder="1" applyAlignment="1" applyProtection="1">
      <alignment/>
      <protection hidden="1"/>
    </xf>
    <xf numFmtId="0" fontId="2" fillId="33" borderId="52" xfId="0" applyFont="1" applyFill="1" applyBorder="1" applyAlignment="1" applyProtection="1">
      <alignment/>
      <protection hidden="1"/>
    </xf>
    <xf numFmtId="0" fontId="18" fillId="33" borderId="0" xfId="0" applyFont="1" applyFill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164" fontId="12" fillId="33" borderId="0" xfId="0" applyNumberFormat="1" applyFont="1" applyFill="1" applyBorder="1" applyAlignment="1" applyProtection="1">
      <alignment horizontal="center"/>
      <protection hidden="1"/>
    </xf>
    <xf numFmtId="0" fontId="16" fillId="33" borderId="53" xfId="0" applyFont="1" applyFill="1" applyBorder="1" applyAlignment="1" applyProtection="1">
      <alignment horizontal="center" vertical="center" wrapText="1"/>
      <protection hidden="1"/>
    </xf>
    <xf numFmtId="2" fontId="2" fillId="33" borderId="39" xfId="0" applyNumberFormat="1" applyFont="1" applyFill="1" applyBorder="1" applyAlignment="1" applyProtection="1">
      <alignment horizontal="right"/>
      <protection hidden="1"/>
    </xf>
    <xf numFmtId="0" fontId="12" fillId="33" borderId="33" xfId="0" applyFont="1" applyFill="1" applyBorder="1" applyAlignment="1" applyProtection="1">
      <alignment horizontal="center"/>
      <protection hidden="1"/>
    </xf>
    <xf numFmtId="0" fontId="2" fillId="33" borderId="54" xfId="0" applyFont="1" applyFill="1" applyBorder="1" applyAlignment="1" applyProtection="1">
      <alignment horizontal="right"/>
      <protection hidden="1"/>
    </xf>
    <xf numFmtId="0" fontId="2" fillId="33" borderId="35" xfId="0" applyFont="1" applyFill="1" applyBorder="1" applyAlignment="1" applyProtection="1">
      <alignment horizontal="right"/>
      <protection hidden="1"/>
    </xf>
    <xf numFmtId="0" fontId="2" fillId="33" borderId="36" xfId="0" applyFont="1" applyFill="1" applyBorder="1" applyAlignment="1" applyProtection="1">
      <alignment horizontal="right"/>
      <protection hidden="1"/>
    </xf>
    <xf numFmtId="2" fontId="2" fillId="33" borderId="55" xfId="0" applyNumberFormat="1" applyFont="1" applyFill="1" applyBorder="1" applyAlignment="1" applyProtection="1">
      <alignment horizontal="center"/>
      <protection hidden="1"/>
    </xf>
    <xf numFmtId="0" fontId="2" fillId="33" borderId="56" xfId="0" applyFont="1" applyFill="1" applyBorder="1" applyAlignment="1" applyProtection="1">
      <alignment horizontal="center"/>
      <protection hidden="1"/>
    </xf>
    <xf numFmtId="0" fontId="12" fillId="33" borderId="57" xfId="0" applyFont="1" applyFill="1" applyBorder="1" applyAlignment="1" applyProtection="1">
      <alignment horizontal="center"/>
      <protection hidden="1"/>
    </xf>
    <xf numFmtId="0" fontId="12" fillId="33" borderId="58" xfId="0" applyFont="1" applyFill="1" applyBorder="1" applyAlignment="1" applyProtection="1">
      <alignment/>
      <protection hidden="1"/>
    </xf>
    <xf numFmtId="0" fontId="12" fillId="33" borderId="58" xfId="0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/>
      <protection hidden="1"/>
    </xf>
    <xf numFmtId="1" fontId="2" fillId="33" borderId="57" xfId="0" applyNumberFormat="1" applyFont="1" applyFill="1" applyBorder="1" applyAlignment="1" applyProtection="1">
      <alignment horizontal="right"/>
      <protection hidden="1"/>
    </xf>
    <xf numFmtId="2" fontId="2" fillId="33" borderId="58" xfId="0" applyNumberFormat="1" applyFont="1" applyFill="1" applyBorder="1" applyAlignment="1" applyProtection="1">
      <alignment horizontal="right"/>
      <protection hidden="1"/>
    </xf>
    <xf numFmtId="0" fontId="2" fillId="33" borderId="57" xfId="0" applyFont="1" applyFill="1" applyBorder="1" applyAlignment="1" applyProtection="1">
      <alignment horizontal="right"/>
      <protection hidden="1"/>
    </xf>
    <xf numFmtId="0" fontId="2" fillId="33" borderId="58" xfId="0" applyFont="1" applyFill="1" applyBorder="1" applyAlignment="1" applyProtection="1">
      <alignment horizontal="right"/>
      <protection hidden="1"/>
    </xf>
    <xf numFmtId="2" fontId="2" fillId="33" borderId="14" xfId="0" applyNumberFormat="1" applyFont="1" applyFill="1" applyBorder="1" applyAlignment="1" applyProtection="1">
      <alignment horizontal="center"/>
      <protection hidden="1"/>
    </xf>
    <xf numFmtId="0" fontId="2" fillId="33" borderId="59" xfId="0" applyFont="1" applyFill="1" applyBorder="1" applyAlignment="1" applyProtection="1">
      <alignment horizontal="center"/>
      <protection hidden="1"/>
    </xf>
    <xf numFmtId="0" fontId="12" fillId="33" borderId="60" xfId="0" applyFont="1" applyFill="1" applyBorder="1" applyAlignment="1" applyProtection="1">
      <alignment horizontal="center"/>
      <protection hidden="1"/>
    </xf>
    <xf numFmtId="0" fontId="12" fillId="33" borderId="61" xfId="0" applyFont="1" applyFill="1" applyBorder="1" applyAlignment="1" applyProtection="1">
      <alignment/>
      <protection hidden="1"/>
    </xf>
    <xf numFmtId="0" fontId="12" fillId="33" borderId="61" xfId="0" applyFont="1" applyFill="1" applyBorder="1" applyAlignment="1" applyProtection="1">
      <alignment horizontal="center"/>
      <protection hidden="1"/>
    </xf>
    <xf numFmtId="0" fontId="12" fillId="33" borderId="62" xfId="0" applyFont="1" applyFill="1" applyBorder="1" applyAlignment="1" applyProtection="1">
      <alignment/>
      <protection hidden="1"/>
    </xf>
    <xf numFmtId="1" fontId="2" fillId="33" borderId="60" xfId="0" applyNumberFormat="1" applyFont="1" applyFill="1" applyBorder="1" applyAlignment="1" applyProtection="1">
      <alignment horizontal="right"/>
      <protection hidden="1"/>
    </xf>
    <xf numFmtId="2" fontId="2" fillId="33" borderId="61" xfId="0" applyNumberFormat="1" applyFont="1" applyFill="1" applyBorder="1" applyAlignment="1" applyProtection="1">
      <alignment horizontal="right"/>
      <protection hidden="1"/>
    </xf>
    <xf numFmtId="0" fontId="2" fillId="33" borderId="63" xfId="0" applyFont="1" applyFill="1" applyBorder="1" applyAlignment="1" applyProtection="1">
      <alignment horizontal="right"/>
      <protection hidden="1"/>
    </xf>
    <xf numFmtId="0" fontId="2" fillId="33" borderId="60" xfId="0" applyFont="1" applyFill="1" applyBorder="1" applyAlignment="1" applyProtection="1">
      <alignment horizontal="right"/>
      <protection hidden="1"/>
    </xf>
    <xf numFmtId="0" fontId="2" fillId="33" borderId="61" xfId="0" applyFont="1" applyFill="1" applyBorder="1" applyAlignment="1" applyProtection="1">
      <alignment horizontal="right"/>
      <protection hidden="1"/>
    </xf>
    <xf numFmtId="0" fontId="2" fillId="33" borderId="64" xfId="0" applyFont="1" applyFill="1" applyBorder="1" applyAlignment="1" applyProtection="1">
      <alignment horizontal="right"/>
      <protection hidden="1"/>
    </xf>
    <xf numFmtId="2" fontId="2" fillId="33" borderId="65" xfId="0" applyNumberFormat="1" applyFont="1" applyFill="1" applyBorder="1" applyAlignment="1" applyProtection="1">
      <alignment horizontal="center"/>
      <protection hidden="1"/>
    </xf>
    <xf numFmtId="0" fontId="2" fillId="33" borderId="66" xfId="0" applyFont="1" applyFill="1" applyBorder="1" applyAlignment="1" applyProtection="1">
      <alignment horizontal="center"/>
      <protection hidden="1"/>
    </xf>
    <xf numFmtId="1" fontId="2" fillId="33" borderId="32" xfId="0" applyNumberFormat="1" applyFont="1" applyFill="1" applyBorder="1" applyAlignment="1" applyProtection="1">
      <alignment horizontal="right"/>
      <protection hidden="1"/>
    </xf>
    <xf numFmtId="2" fontId="2" fillId="33" borderId="33" xfId="0" applyNumberFormat="1" applyFont="1" applyFill="1" applyBorder="1" applyAlignment="1" applyProtection="1">
      <alignment horizontal="right"/>
      <protection hidden="1"/>
    </xf>
    <xf numFmtId="0" fontId="2" fillId="33" borderId="32" xfId="0" applyFont="1" applyFill="1" applyBorder="1" applyAlignment="1" applyProtection="1">
      <alignment horizontal="right"/>
      <protection hidden="1"/>
    </xf>
    <xf numFmtId="0" fontId="2" fillId="33" borderId="33" xfId="0" applyFont="1" applyFill="1" applyBorder="1" applyAlignment="1" applyProtection="1">
      <alignment horizontal="right"/>
      <protection hidden="1"/>
    </xf>
    <xf numFmtId="0" fontId="12" fillId="33" borderId="67" xfId="0" applyFont="1" applyFill="1" applyBorder="1" applyAlignment="1" applyProtection="1">
      <alignment horizontal="center"/>
      <protection hidden="1"/>
    </xf>
    <xf numFmtId="0" fontId="12" fillId="33" borderId="54" xfId="0" applyFont="1" applyFill="1" applyBorder="1" applyAlignment="1" applyProtection="1">
      <alignment/>
      <protection hidden="1"/>
    </xf>
    <xf numFmtId="0" fontId="12" fillId="33" borderId="54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/>
      <protection hidden="1"/>
    </xf>
    <xf numFmtId="1" fontId="2" fillId="33" borderId="67" xfId="0" applyNumberFormat="1" applyFont="1" applyFill="1" applyBorder="1" applyAlignment="1" applyProtection="1">
      <alignment horizontal="right"/>
      <protection hidden="1"/>
    </xf>
    <xf numFmtId="2" fontId="2" fillId="33" borderId="54" xfId="0" applyNumberFormat="1" applyFont="1" applyFill="1" applyBorder="1" applyAlignment="1" applyProtection="1">
      <alignment horizontal="right"/>
      <protection hidden="1"/>
    </xf>
    <xf numFmtId="0" fontId="2" fillId="33" borderId="67" xfId="0" applyFont="1" applyFill="1" applyBorder="1" applyAlignment="1" applyProtection="1">
      <alignment horizontal="right"/>
      <protection hidden="1"/>
    </xf>
    <xf numFmtId="0" fontId="2" fillId="33" borderId="68" xfId="0" applyFont="1" applyFill="1" applyBorder="1" applyAlignment="1" applyProtection="1">
      <alignment horizontal="right"/>
      <protection hidden="1"/>
    </xf>
    <xf numFmtId="0" fontId="2" fillId="33" borderId="69" xfId="0" applyFont="1" applyFill="1" applyBorder="1" applyAlignment="1" applyProtection="1">
      <alignment horizontal="right"/>
      <protection hidden="1"/>
    </xf>
    <xf numFmtId="2" fontId="2" fillId="33" borderId="19" xfId="0" applyNumberFormat="1" applyFont="1" applyFill="1" applyBorder="1" applyAlignment="1" applyProtection="1">
      <alignment horizontal="center"/>
      <protection hidden="1"/>
    </xf>
    <xf numFmtId="0" fontId="2" fillId="33" borderId="70" xfId="0" applyFont="1" applyFill="1" applyBorder="1" applyAlignment="1" applyProtection="1">
      <alignment horizontal="center"/>
      <protection hidden="1"/>
    </xf>
    <xf numFmtId="0" fontId="2" fillId="33" borderId="71" xfId="0" applyFont="1" applyFill="1" applyBorder="1" applyAlignment="1" applyProtection="1">
      <alignment horizontal="center"/>
      <protection hidden="1"/>
    </xf>
    <xf numFmtId="0" fontId="12" fillId="33" borderId="72" xfId="0" applyFont="1" applyFill="1" applyBorder="1" applyAlignment="1" applyProtection="1">
      <alignment horizontal="center"/>
      <protection hidden="1"/>
    </xf>
    <xf numFmtId="0" fontId="12" fillId="33" borderId="68" xfId="0" applyFont="1" applyFill="1" applyBorder="1" applyAlignment="1" applyProtection="1">
      <alignment/>
      <protection hidden="1"/>
    </xf>
    <xf numFmtId="0" fontId="12" fillId="33" borderId="68" xfId="0" applyFont="1" applyFill="1" applyBorder="1" applyAlignment="1" applyProtection="1">
      <alignment horizontal="center"/>
      <protection hidden="1"/>
    </xf>
    <xf numFmtId="0" fontId="12" fillId="33" borderId="73" xfId="0" applyFont="1" applyFill="1" applyBorder="1" applyAlignment="1" applyProtection="1">
      <alignment/>
      <protection hidden="1"/>
    </xf>
    <xf numFmtId="1" fontId="2" fillId="33" borderId="72" xfId="0" applyNumberFormat="1" applyFont="1" applyFill="1" applyBorder="1" applyAlignment="1" applyProtection="1">
      <alignment horizontal="right"/>
      <protection hidden="1"/>
    </xf>
    <xf numFmtId="2" fontId="2" fillId="33" borderId="68" xfId="0" applyNumberFormat="1" applyFont="1" applyFill="1" applyBorder="1" applyAlignment="1" applyProtection="1">
      <alignment horizontal="right"/>
      <protection hidden="1"/>
    </xf>
    <xf numFmtId="0" fontId="2" fillId="33" borderId="72" xfId="0" applyFont="1" applyFill="1" applyBorder="1" applyAlignment="1" applyProtection="1">
      <alignment horizontal="right"/>
      <protection hidden="1"/>
    </xf>
    <xf numFmtId="2" fontId="2" fillId="33" borderId="74" xfId="0" applyNumberFormat="1" applyFont="1" applyFill="1" applyBorder="1" applyAlignment="1" applyProtection="1">
      <alignment horizontal="center"/>
      <protection hidden="1"/>
    </xf>
    <xf numFmtId="2" fontId="2" fillId="33" borderId="27" xfId="0" applyNumberFormat="1" applyFont="1" applyFill="1" applyBorder="1" applyAlignment="1" applyProtection="1">
      <alignment horizontal="right"/>
      <protection hidden="1"/>
    </xf>
    <xf numFmtId="2" fontId="2" fillId="33" borderId="38" xfId="0" applyNumberFormat="1" applyFont="1" applyFill="1" applyBorder="1" applyAlignment="1" applyProtection="1">
      <alignment horizontal="right"/>
      <protection hidden="1"/>
    </xf>
    <xf numFmtId="2" fontId="2" fillId="33" borderId="35" xfId="0" applyNumberFormat="1" applyFont="1" applyFill="1" applyBorder="1" applyAlignment="1" applyProtection="1">
      <alignment horizontal="right"/>
      <protection hidden="1"/>
    </xf>
    <xf numFmtId="0" fontId="2" fillId="33" borderId="13" xfId="0" applyFont="1" applyFill="1" applyBorder="1" applyAlignment="1" applyProtection="1">
      <alignment horizontal="right"/>
      <protection hidden="1"/>
    </xf>
    <xf numFmtId="0" fontId="2" fillId="33" borderId="38" xfId="0" applyNumberFormat="1" applyFont="1" applyFill="1" applyBorder="1" applyAlignment="1" applyProtection="1">
      <alignment horizontal="right"/>
      <protection hidden="1"/>
    </xf>
    <xf numFmtId="2" fontId="2" fillId="33" borderId="41" xfId="0" applyNumberFormat="1" applyFont="1" applyFill="1" applyBorder="1" applyAlignment="1" applyProtection="1">
      <alignment horizontal="right"/>
      <protection hidden="1"/>
    </xf>
    <xf numFmtId="0" fontId="2" fillId="33" borderId="43" xfId="0" applyFont="1" applyFill="1" applyBorder="1" applyAlignment="1" applyProtection="1">
      <alignment horizontal="right"/>
      <protection hidden="1"/>
    </xf>
    <xf numFmtId="2" fontId="2" fillId="33" borderId="57" xfId="0" applyNumberFormat="1" applyFont="1" applyFill="1" applyBorder="1" applyAlignment="1" applyProtection="1">
      <alignment horizontal="right"/>
      <protection hidden="1"/>
    </xf>
    <xf numFmtId="2" fontId="2" fillId="33" borderId="64" xfId="0" applyNumberFormat="1" applyFont="1" applyFill="1" applyBorder="1" applyAlignment="1" applyProtection="1">
      <alignment horizontal="right"/>
      <protection hidden="1"/>
    </xf>
    <xf numFmtId="2" fontId="2" fillId="33" borderId="60" xfId="0" applyNumberFormat="1" applyFont="1" applyFill="1" applyBorder="1" applyAlignment="1" applyProtection="1">
      <alignment horizontal="right"/>
      <protection hidden="1"/>
    </xf>
    <xf numFmtId="0" fontId="2" fillId="33" borderId="62" xfId="0" applyFont="1" applyFill="1" applyBorder="1" applyAlignment="1" applyProtection="1">
      <alignment horizontal="right"/>
      <protection hidden="1"/>
    </xf>
    <xf numFmtId="2" fontId="2" fillId="33" borderId="32" xfId="0" applyNumberFormat="1" applyFont="1" applyFill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right"/>
      <protection hidden="1"/>
    </xf>
    <xf numFmtId="2" fontId="2" fillId="33" borderId="63" xfId="0" applyNumberFormat="1" applyFont="1" applyFill="1" applyBorder="1" applyAlignment="1" applyProtection="1">
      <alignment horizontal="right"/>
      <protection hidden="1"/>
    </xf>
    <xf numFmtId="2" fontId="2" fillId="33" borderId="69" xfId="0" applyNumberFormat="1" applyFont="1" applyFill="1" applyBorder="1" applyAlignment="1" applyProtection="1">
      <alignment horizontal="right"/>
      <protection hidden="1"/>
    </xf>
    <xf numFmtId="2" fontId="2" fillId="33" borderId="67" xfId="0" applyNumberFormat="1" applyFont="1" applyFill="1" applyBorder="1" applyAlignment="1" applyProtection="1">
      <alignment horizontal="right"/>
      <protection hidden="1"/>
    </xf>
    <xf numFmtId="0" fontId="2" fillId="33" borderId="17" xfId="0" applyFont="1" applyFill="1" applyBorder="1" applyAlignment="1" applyProtection="1">
      <alignment horizontal="right"/>
      <protection hidden="1"/>
    </xf>
    <xf numFmtId="2" fontId="2" fillId="33" borderId="75" xfId="0" applyNumberFormat="1" applyFont="1" applyFill="1" applyBorder="1" applyAlignment="1" applyProtection="1">
      <alignment horizontal="right"/>
      <protection hidden="1"/>
    </xf>
    <xf numFmtId="2" fontId="2" fillId="33" borderId="72" xfId="0" applyNumberFormat="1" applyFont="1" applyFill="1" applyBorder="1" applyAlignment="1" applyProtection="1">
      <alignment horizontal="right"/>
      <protection hidden="1"/>
    </xf>
    <xf numFmtId="0" fontId="2" fillId="33" borderId="73" xfId="0" applyFont="1" applyFill="1" applyBorder="1" applyAlignment="1" applyProtection="1">
      <alignment horizontal="right"/>
      <protection hidden="1"/>
    </xf>
    <xf numFmtId="0" fontId="12" fillId="33" borderId="76" xfId="0" applyFont="1" applyFill="1" applyBorder="1" applyAlignment="1" applyProtection="1">
      <alignment/>
      <protection hidden="1"/>
    </xf>
    <xf numFmtId="0" fontId="2" fillId="33" borderId="44" xfId="0" applyFont="1" applyFill="1" applyBorder="1" applyAlignment="1" applyProtection="1">
      <alignment/>
      <protection hidden="1"/>
    </xf>
    <xf numFmtId="0" fontId="2" fillId="33" borderId="46" xfId="0" applyFont="1" applyFill="1" applyBorder="1" applyAlignment="1" applyProtection="1">
      <alignment/>
      <protection hidden="1"/>
    </xf>
    <xf numFmtId="0" fontId="2" fillId="33" borderId="56" xfId="0" applyFont="1" applyFill="1" applyBorder="1" applyAlignment="1" applyProtection="1">
      <alignment/>
      <protection hidden="1"/>
    </xf>
    <xf numFmtId="2" fontId="2" fillId="33" borderId="77" xfId="0" applyNumberFormat="1" applyFont="1" applyFill="1" applyBorder="1" applyAlignment="1" applyProtection="1">
      <alignment/>
      <protection hidden="1"/>
    </xf>
    <xf numFmtId="2" fontId="2" fillId="33" borderId="78" xfId="0" applyNumberFormat="1" applyFont="1" applyFill="1" applyBorder="1" applyAlignment="1" applyProtection="1">
      <alignment/>
      <protection hidden="1"/>
    </xf>
    <xf numFmtId="2" fontId="2" fillId="33" borderId="39" xfId="0" applyNumberFormat="1" applyFont="1" applyFill="1" applyBorder="1" applyAlignment="1" applyProtection="1">
      <alignment/>
      <protection hidden="1"/>
    </xf>
    <xf numFmtId="2" fontId="2" fillId="33" borderId="41" xfId="0" applyNumberFormat="1" applyFont="1" applyFill="1" applyBorder="1" applyAlignment="1" applyProtection="1">
      <alignment/>
      <protection hidden="1"/>
    </xf>
    <xf numFmtId="2" fontId="2" fillId="33" borderId="47" xfId="0" applyNumberFormat="1" applyFont="1" applyFill="1" applyBorder="1" applyAlignment="1" applyProtection="1">
      <alignment/>
      <protection hidden="1"/>
    </xf>
    <xf numFmtId="2" fontId="2" fillId="33" borderId="50" xfId="0" applyNumberFormat="1" applyFont="1" applyFill="1" applyBorder="1" applyAlignment="1" applyProtection="1">
      <alignment/>
      <protection hidden="1"/>
    </xf>
    <xf numFmtId="2" fontId="2" fillId="33" borderId="56" xfId="0" applyNumberFormat="1" applyFont="1" applyFill="1" applyBorder="1" applyAlignment="1" applyProtection="1">
      <alignment/>
      <protection hidden="1"/>
    </xf>
    <xf numFmtId="2" fontId="2" fillId="33" borderId="46" xfId="0" applyNumberFormat="1" applyFont="1" applyFill="1" applyBorder="1" applyAlignment="1" applyProtection="1">
      <alignment/>
      <protection hidden="1"/>
    </xf>
    <xf numFmtId="2" fontId="2" fillId="33" borderId="52" xfId="0" applyNumberFormat="1" applyFont="1" applyFill="1" applyBorder="1" applyAlignment="1" applyProtection="1">
      <alignment/>
      <protection hidden="1"/>
    </xf>
    <xf numFmtId="2" fontId="2" fillId="33" borderId="78" xfId="0" applyNumberFormat="1" applyFont="1" applyFill="1" applyBorder="1" applyAlignment="1" applyProtection="1">
      <alignment horizontal="right"/>
      <protection hidden="1"/>
    </xf>
    <xf numFmtId="0" fontId="2" fillId="33" borderId="79" xfId="0" applyFont="1" applyFill="1" applyBorder="1" applyAlignment="1" applyProtection="1">
      <alignment/>
      <protection hidden="1"/>
    </xf>
    <xf numFmtId="0" fontId="2" fillId="33" borderId="7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80" xfId="0" applyFont="1" applyFill="1" applyBorder="1" applyAlignment="1" applyProtection="1">
      <alignment horizontal="center" vertical="center" wrapText="1"/>
      <protection hidden="1"/>
    </xf>
    <xf numFmtId="0" fontId="0" fillId="0" borderId="81" xfId="0" applyBorder="1" applyAlignment="1">
      <alignment horizontal="center" vertical="center" wrapText="1"/>
    </xf>
    <xf numFmtId="0" fontId="2" fillId="33" borderId="82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83" xfId="0" applyFont="1" applyFill="1" applyBorder="1" applyAlignment="1" applyProtection="1">
      <alignment horizontal="center" vertical="center" wrapText="1"/>
      <protection hidden="1"/>
    </xf>
    <xf numFmtId="0" fontId="2" fillId="33" borderId="79" xfId="0" applyFont="1" applyFill="1" applyBorder="1" applyAlignment="1" applyProtection="1">
      <alignment horizontal="center" vertical="center" wrapText="1"/>
      <protection hidden="1"/>
    </xf>
    <xf numFmtId="0" fontId="2" fillId="33" borderId="59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0" fillId="0" borderId="84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5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85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86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87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85" xfId="0" applyFont="1" applyFill="1" applyBorder="1" applyAlignment="1" applyProtection="1">
      <alignment horizontal="center" vertical="center"/>
      <protection hidden="1"/>
    </xf>
    <xf numFmtId="0" fontId="2" fillId="33" borderId="81" xfId="0" applyFont="1" applyFill="1" applyBorder="1" applyAlignment="1" applyProtection="1">
      <alignment horizontal="center" vertical="center" wrapText="1"/>
      <protection hidden="1"/>
    </xf>
    <xf numFmtId="0" fontId="12" fillId="34" borderId="32" xfId="0" applyFont="1" applyFill="1" applyBorder="1" applyAlignment="1" applyProtection="1">
      <alignment horizontal="center"/>
      <protection hidden="1"/>
    </xf>
    <xf numFmtId="0" fontId="12" fillId="34" borderId="33" xfId="0" applyFont="1" applyFill="1" applyBorder="1" applyAlignment="1" applyProtection="1">
      <alignment/>
      <protection hidden="1"/>
    </xf>
    <xf numFmtId="0" fontId="12" fillId="34" borderId="34" xfId="0" applyFont="1" applyFill="1" applyBorder="1" applyAlignment="1" applyProtection="1">
      <alignment/>
      <protection hidden="1"/>
    </xf>
    <xf numFmtId="1" fontId="2" fillId="34" borderId="39" xfId="0" applyNumberFormat="1" applyFont="1" applyFill="1" applyBorder="1" applyAlignment="1" applyProtection="1">
      <alignment horizontal="right"/>
      <protection hidden="1"/>
    </xf>
    <xf numFmtId="2" fontId="2" fillId="34" borderId="40" xfId="0" applyNumberFormat="1" applyFont="1" applyFill="1" applyBorder="1" applyAlignment="1" applyProtection="1">
      <alignment horizontal="right"/>
      <protection hidden="1"/>
    </xf>
    <xf numFmtId="0" fontId="2" fillId="34" borderId="40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right"/>
      <protection hidden="1"/>
    </xf>
    <xf numFmtId="0" fontId="2" fillId="34" borderId="44" xfId="0" applyFont="1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 horizontal="center"/>
      <protection hidden="1"/>
    </xf>
    <xf numFmtId="2" fontId="2" fillId="34" borderId="56" xfId="0" applyNumberFormat="1" applyFont="1" applyFill="1" applyBorder="1" applyAlignment="1" applyProtection="1">
      <alignment/>
      <protection hidden="1"/>
    </xf>
    <xf numFmtId="0" fontId="2" fillId="34" borderId="46" xfId="0" applyFont="1" applyFill="1" applyBorder="1" applyAlignment="1" applyProtection="1">
      <alignment/>
      <protection hidden="1"/>
    </xf>
    <xf numFmtId="0" fontId="2" fillId="34" borderId="39" xfId="0" applyFont="1" applyFill="1" applyBorder="1" applyAlignment="1" applyProtection="1">
      <alignment horizontal="right"/>
      <protection hidden="1"/>
    </xf>
    <xf numFmtId="2" fontId="2" fillId="34" borderId="45" xfId="0" applyNumberFormat="1" applyFont="1" applyFill="1" applyBorder="1" applyAlignment="1" applyProtection="1">
      <alignment horizontal="center"/>
      <protection hidden="1"/>
    </xf>
    <xf numFmtId="2" fontId="2" fillId="34" borderId="43" xfId="0" applyNumberFormat="1" applyFont="1" applyFill="1" applyBorder="1" applyAlignment="1" applyProtection="1">
      <alignment horizontal="center"/>
      <protection hidden="1"/>
    </xf>
    <xf numFmtId="2" fontId="2" fillId="34" borderId="39" xfId="0" applyNumberFormat="1" applyFont="1" applyFill="1" applyBorder="1" applyAlignment="1" applyProtection="1">
      <alignment/>
      <protection hidden="1"/>
    </xf>
    <xf numFmtId="2" fontId="2" fillId="34" borderId="41" xfId="0" applyNumberFormat="1" applyFont="1" applyFill="1" applyBorder="1" applyAlignment="1" applyProtection="1">
      <alignment/>
      <protection hidden="1"/>
    </xf>
    <xf numFmtId="1" fontId="2" fillId="34" borderId="35" xfId="0" applyNumberFormat="1" applyFont="1" applyFill="1" applyBorder="1" applyAlignment="1" applyProtection="1">
      <alignment horizontal="right"/>
      <protection hidden="1"/>
    </xf>
    <xf numFmtId="2" fontId="2" fillId="34" borderId="36" xfId="0" applyNumberFormat="1" applyFont="1" applyFill="1" applyBorder="1" applyAlignment="1" applyProtection="1">
      <alignment horizontal="right"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right"/>
      <protection hidden="1"/>
    </xf>
    <xf numFmtId="2" fontId="2" fillId="34" borderId="42" xfId="0" applyNumberFormat="1" applyFont="1" applyFill="1" applyBorder="1" applyAlignment="1" applyProtection="1">
      <alignment horizontal="center"/>
      <protection hidden="1"/>
    </xf>
    <xf numFmtId="2" fontId="2" fillId="34" borderId="44" xfId="0" applyNumberFormat="1" applyFont="1" applyFill="1" applyBorder="1" applyAlignment="1" applyProtection="1">
      <alignment horizontal="center"/>
      <protection hidden="1"/>
    </xf>
    <xf numFmtId="2" fontId="2" fillId="34" borderId="77" xfId="0" applyNumberFormat="1" applyFont="1" applyFill="1" applyBorder="1" applyAlignment="1" applyProtection="1">
      <alignment/>
      <protection hidden="1"/>
    </xf>
    <xf numFmtId="2" fontId="2" fillId="34" borderId="78" xfId="0" applyNumberFormat="1" applyFont="1" applyFill="1" applyBorder="1" applyAlignment="1" applyProtection="1">
      <alignment/>
      <protection hidden="1"/>
    </xf>
    <xf numFmtId="0" fontId="2" fillId="34" borderId="56" xfId="0" applyFont="1" applyFill="1" applyBorder="1" applyAlignment="1" applyProtection="1">
      <alignment/>
      <protection hidden="1"/>
    </xf>
    <xf numFmtId="0" fontId="12" fillId="34" borderId="33" xfId="0" applyFont="1" applyFill="1" applyBorder="1" applyAlignment="1" applyProtection="1">
      <alignment horizontal="center"/>
      <protection hidden="1"/>
    </xf>
    <xf numFmtId="1" fontId="2" fillId="34" borderId="32" xfId="0" applyNumberFormat="1" applyFont="1" applyFill="1" applyBorder="1" applyAlignment="1" applyProtection="1">
      <alignment horizontal="right"/>
      <protection hidden="1"/>
    </xf>
    <xf numFmtId="2" fontId="2" fillId="34" borderId="33" xfId="0" applyNumberFormat="1" applyFont="1" applyFill="1" applyBorder="1" applyAlignment="1" applyProtection="1">
      <alignment horizontal="right"/>
      <protection hidden="1"/>
    </xf>
    <xf numFmtId="2" fontId="2" fillId="34" borderId="63" xfId="0" applyNumberFormat="1" applyFont="1" applyFill="1" applyBorder="1" applyAlignment="1" applyProtection="1">
      <alignment horizontal="right"/>
      <protection hidden="1"/>
    </xf>
    <xf numFmtId="0" fontId="2" fillId="34" borderId="32" xfId="0" applyFont="1" applyFill="1" applyBorder="1" applyAlignment="1" applyProtection="1">
      <alignment horizontal="right"/>
      <protection hidden="1"/>
    </xf>
    <xf numFmtId="0" fontId="2" fillId="34" borderId="33" xfId="0" applyFont="1" applyFill="1" applyBorder="1" applyAlignment="1" applyProtection="1">
      <alignment horizontal="right"/>
      <protection hidden="1"/>
    </xf>
    <xf numFmtId="2" fontId="2" fillId="34" borderId="75" xfId="0" applyNumberFormat="1" applyFont="1" applyFill="1" applyBorder="1" applyAlignment="1" applyProtection="1">
      <alignment horizontal="right"/>
      <protection hidden="1"/>
    </xf>
    <xf numFmtId="2" fontId="2" fillId="34" borderId="32" xfId="0" applyNumberFormat="1" applyFont="1" applyFill="1" applyBorder="1" applyAlignment="1" applyProtection="1">
      <alignment horizontal="right"/>
      <protection hidden="1"/>
    </xf>
    <xf numFmtId="0" fontId="2" fillId="34" borderId="34" xfId="0" applyFont="1" applyFill="1" applyBorder="1" applyAlignment="1" applyProtection="1">
      <alignment horizontal="right"/>
      <protection hidden="1"/>
    </xf>
    <xf numFmtId="0" fontId="2" fillId="34" borderId="63" xfId="0" applyFont="1" applyFill="1" applyBorder="1" applyAlignment="1" applyProtection="1">
      <alignment horizontal="right"/>
      <protection hidden="1"/>
    </xf>
    <xf numFmtId="2" fontId="2" fillId="34" borderId="55" xfId="0" applyNumberFormat="1" applyFont="1" applyFill="1" applyBorder="1" applyAlignment="1" applyProtection="1">
      <alignment horizontal="center"/>
      <protection hidden="1"/>
    </xf>
    <xf numFmtId="0" fontId="2" fillId="34" borderId="56" xfId="0" applyFont="1" applyFill="1" applyBorder="1" applyAlignment="1" applyProtection="1">
      <alignment horizontal="center"/>
      <protection hidden="1"/>
    </xf>
    <xf numFmtId="2" fontId="2" fillId="34" borderId="41" xfId="0" applyNumberFormat="1" applyFont="1" applyFill="1" applyBorder="1" applyAlignment="1" applyProtection="1">
      <alignment horizontal="right"/>
      <protection hidden="1"/>
    </xf>
    <xf numFmtId="2" fontId="2" fillId="34" borderId="38" xfId="0" applyNumberFormat="1" applyFont="1" applyFill="1" applyBorder="1" applyAlignment="1" applyProtection="1">
      <alignment horizontal="right"/>
      <protection hidden="1"/>
    </xf>
    <xf numFmtId="0" fontId="12" fillId="34" borderId="57" xfId="0" applyFont="1" applyFill="1" applyBorder="1" applyAlignment="1" applyProtection="1">
      <alignment horizontal="center"/>
      <protection hidden="1"/>
    </xf>
    <xf numFmtId="0" fontId="12" fillId="34" borderId="58" xfId="0" applyFont="1" applyFill="1" applyBorder="1" applyAlignment="1" applyProtection="1">
      <alignment/>
      <protection hidden="1"/>
    </xf>
    <xf numFmtId="0" fontId="12" fillId="34" borderId="58" xfId="0" applyFont="1" applyFill="1" applyBorder="1" applyAlignment="1" applyProtection="1">
      <alignment horizontal="center"/>
      <protection hidden="1"/>
    </xf>
    <xf numFmtId="0" fontId="12" fillId="34" borderId="13" xfId="0" applyFont="1" applyFill="1" applyBorder="1" applyAlignment="1" applyProtection="1">
      <alignment/>
      <protection hidden="1"/>
    </xf>
    <xf numFmtId="1" fontId="2" fillId="34" borderId="57" xfId="0" applyNumberFormat="1" applyFont="1" applyFill="1" applyBorder="1" applyAlignment="1" applyProtection="1">
      <alignment horizontal="right"/>
      <protection hidden="1"/>
    </xf>
    <xf numFmtId="2" fontId="2" fillId="34" borderId="58" xfId="0" applyNumberFormat="1" applyFont="1" applyFill="1" applyBorder="1" applyAlignment="1" applyProtection="1">
      <alignment horizontal="right"/>
      <protection hidden="1"/>
    </xf>
    <xf numFmtId="2" fontId="2" fillId="34" borderId="69" xfId="0" applyNumberFormat="1" applyFont="1" applyFill="1" applyBorder="1" applyAlignment="1" applyProtection="1">
      <alignment horizontal="right"/>
      <protection hidden="1"/>
    </xf>
    <xf numFmtId="0" fontId="2" fillId="34" borderId="57" xfId="0" applyFont="1" applyFill="1" applyBorder="1" applyAlignment="1" applyProtection="1">
      <alignment horizontal="right"/>
      <protection hidden="1"/>
    </xf>
    <xf numFmtId="0" fontId="2" fillId="34" borderId="58" xfId="0" applyFont="1" applyFill="1" applyBorder="1" applyAlignment="1" applyProtection="1">
      <alignment horizontal="right"/>
      <protection hidden="1"/>
    </xf>
    <xf numFmtId="2" fontId="2" fillId="34" borderId="57" xfId="0" applyNumberFormat="1" applyFont="1" applyFill="1" applyBorder="1" applyAlignment="1" applyProtection="1">
      <alignment horizontal="right"/>
      <protection hidden="1"/>
    </xf>
    <xf numFmtId="0" fontId="2" fillId="34" borderId="13" xfId="0" applyFont="1" applyFill="1" applyBorder="1" applyAlignment="1" applyProtection="1">
      <alignment horizontal="right"/>
      <protection hidden="1"/>
    </xf>
    <xf numFmtId="2" fontId="2" fillId="34" borderId="14" xfId="0" applyNumberFormat="1" applyFont="1" applyFill="1" applyBorder="1" applyAlignment="1" applyProtection="1">
      <alignment horizontal="center"/>
      <protection hidden="1"/>
    </xf>
    <xf numFmtId="0" fontId="2" fillId="34" borderId="71" xfId="0" applyFont="1" applyFill="1" applyBorder="1" applyAlignment="1" applyProtection="1">
      <alignment horizontal="center"/>
      <protection hidden="1"/>
    </xf>
    <xf numFmtId="0" fontId="12" fillId="34" borderId="60" xfId="0" applyFont="1" applyFill="1" applyBorder="1" applyAlignment="1" applyProtection="1">
      <alignment horizontal="center"/>
      <protection hidden="1"/>
    </xf>
    <xf numFmtId="0" fontId="12" fillId="34" borderId="61" xfId="0" applyFont="1" applyFill="1" applyBorder="1" applyAlignment="1" applyProtection="1">
      <alignment/>
      <protection hidden="1"/>
    </xf>
    <xf numFmtId="0" fontId="12" fillId="34" borderId="61" xfId="0" applyFont="1" applyFill="1" applyBorder="1" applyAlignment="1" applyProtection="1">
      <alignment horizontal="center"/>
      <protection hidden="1"/>
    </xf>
    <xf numFmtId="0" fontId="12" fillId="34" borderId="62" xfId="0" applyFont="1" applyFill="1" applyBorder="1" applyAlignment="1" applyProtection="1">
      <alignment/>
      <protection hidden="1"/>
    </xf>
    <xf numFmtId="1" fontId="2" fillId="34" borderId="60" xfId="0" applyNumberFormat="1" applyFont="1" applyFill="1" applyBorder="1" applyAlignment="1" applyProtection="1">
      <alignment horizontal="right"/>
      <protection hidden="1"/>
    </xf>
    <xf numFmtId="2" fontId="2" fillId="34" borderId="61" xfId="0" applyNumberFormat="1" applyFont="1" applyFill="1" applyBorder="1" applyAlignment="1" applyProtection="1">
      <alignment horizontal="right"/>
      <protection hidden="1"/>
    </xf>
    <xf numFmtId="0" fontId="2" fillId="34" borderId="60" xfId="0" applyFont="1" applyFill="1" applyBorder="1" applyAlignment="1" applyProtection="1">
      <alignment horizontal="right"/>
      <protection hidden="1"/>
    </xf>
    <xf numFmtId="0" fontId="2" fillId="34" borderId="61" xfId="0" applyFont="1" applyFill="1" applyBorder="1" applyAlignment="1" applyProtection="1">
      <alignment horizontal="right"/>
      <protection hidden="1"/>
    </xf>
    <xf numFmtId="2" fontId="2" fillId="34" borderId="60" xfId="0" applyNumberFormat="1" applyFont="1" applyFill="1" applyBorder="1" applyAlignment="1" applyProtection="1">
      <alignment horizontal="right"/>
      <protection hidden="1"/>
    </xf>
    <xf numFmtId="0" fontId="2" fillId="34" borderId="62" xfId="0" applyFont="1" applyFill="1" applyBorder="1" applyAlignment="1" applyProtection="1">
      <alignment horizontal="right"/>
      <protection hidden="1"/>
    </xf>
    <xf numFmtId="0" fontId="2" fillId="34" borderId="64" xfId="0" applyFont="1" applyFill="1" applyBorder="1" applyAlignment="1" applyProtection="1">
      <alignment horizontal="right"/>
      <protection hidden="1"/>
    </xf>
    <xf numFmtId="2" fontId="2" fillId="34" borderId="65" xfId="0" applyNumberFormat="1" applyFont="1" applyFill="1" applyBorder="1" applyAlignment="1" applyProtection="1">
      <alignment horizontal="center"/>
      <protection hidden="1"/>
    </xf>
    <xf numFmtId="0" fontId="2" fillId="34" borderId="66" xfId="0" applyFont="1" applyFill="1" applyBorder="1" applyAlignment="1" applyProtection="1">
      <alignment horizontal="center"/>
      <protection hidden="1"/>
    </xf>
    <xf numFmtId="0" fontId="12" fillId="34" borderId="67" xfId="0" applyFont="1" applyFill="1" applyBorder="1" applyAlignment="1" applyProtection="1">
      <alignment horizontal="center"/>
      <protection hidden="1"/>
    </xf>
    <xf numFmtId="0" fontId="12" fillId="34" borderId="54" xfId="0" applyFont="1" applyFill="1" applyBorder="1" applyAlignment="1" applyProtection="1">
      <alignment/>
      <protection hidden="1"/>
    </xf>
    <xf numFmtId="0" fontId="12" fillId="34" borderId="54" xfId="0" applyFont="1" applyFill="1" applyBorder="1" applyAlignment="1" applyProtection="1">
      <alignment horizontal="center"/>
      <protection hidden="1"/>
    </xf>
    <xf numFmtId="0" fontId="12" fillId="34" borderId="17" xfId="0" applyFont="1" applyFill="1" applyBorder="1" applyAlignment="1" applyProtection="1">
      <alignment/>
      <protection hidden="1"/>
    </xf>
    <xf numFmtId="1" fontId="2" fillId="34" borderId="67" xfId="0" applyNumberFormat="1" applyFont="1" applyFill="1" applyBorder="1" applyAlignment="1" applyProtection="1">
      <alignment horizontal="right"/>
      <protection hidden="1"/>
    </xf>
    <xf numFmtId="2" fontId="2" fillId="34" borderId="54" xfId="0" applyNumberFormat="1" applyFont="1" applyFill="1" applyBorder="1" applyAlignment="1" applyProtection="1">
      <alignment horizontal="right"/>
      <protection hidden="1"/>
    </xf>
    <xf numFmtId="0" fontId="2" fillId="34" borderId="67" xfId="0" applyFont="1" applyFill="1" applyBorder="1" applyAlignment="1" applyProtection="1">
      <alignment horizontal="right"/>
      <protection hidden="1"/>
    </xf>
    <xf numFmtId="0" fontId="2" fillId="34" borderId="54" xfId="0" applyFont="1" applyFill="1" applyBorder="1" applyAlignment="1" applyProtection="1">
      <alignment horizontal="right"/>
      <protection hidden="1"/>
    </xf>
    <xf numFmtId="2" fontId="2" fillId="34" borderId="67" xfId="0" applyNumberFormat="1" applyFont="1" applyFill="1" applyBorder="1" applyAlignment="1" applyProtection="1">
      <alignment horizontal="right"/>
      <protection hidden="1"/>
    </xf>
    <xf numFmtId="0" fontId="2" fillId="34" borderId="17" xfId="0" applyFont="1" applyFill="1" applyBorder="1" applyAlignment="1" applyProtection="1">
      <alignment horizontal="right"/>
      <protection hidden="1"/>
    </xf>
    <xf numFmtId="0" fontId="2" fillId="34" borderId="69" xfId="0" applyFont="1" applyFill="1" applyBorder="1" applyAlignment="1" applyProtection="1">
      <alignment horizontal="right"/>
      <protection hidden="1"/>
    </xf>
    <xf numFmtId="2" fontId="2" fillId="34" borderId="19" xfId="0" applyNumberFormat="1" applyFont="1" applyFill="1" applyBorder="1" applyAlignment="1" applyProtection="1">
      <alignment horizontal="center"/>
      <protection hidden="1"/>
    </xf>
    <xf numFmtId="0" fontId="2" fillId="34" borderId="70" xfId="0" applyFont="1" applyFill="1" applyBorder="1" applyAlignment="1" applyProtection="1">
      <alignment horizontal="center"/>
      <protection hidden="1"/>
    </xf>
    <xf numFmtId="2" fontId="2" fillId="34" borderId="64" xfId="0" applyNumberFormat="1" applyFont="1" applyFill="1" applyBorder="1" applyAlignment="1" applyProtection="1">
      <alignment horizontal="right"/>
      <protection hidden="1"/>
    </xf>
    <xf numFmtId="2" fontId="2" fillId="34" borderId="27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tabSelected="1" zoomScalePageLayoutView="0" workbookViewId="0" topLeftCell="A7">
      <selection activeCell="H17" sqref="H17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80" t="s">
        <v>0</v>
      </c>
      <c r="E3" s="180"/>
      <c r="F3" s="180"/>
      <c r="G3" s="180"/>
      <c r="H3" s="180"/>
      <c r="I3" s="180"/>
      <c r="J3" s="180"/>
      <c r="K3" s="180"/>
      <c r="L3" s="180"/>
      <c r="M3" s="180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81" t="s">
        <v>1</v>
      </c>
      <c r="E5" s="181"/>
      <c r="F5" s="181"/>
      <c r="G5" s="181"/>
      <c r="H5" s="181"/>
      <c r="I5" s="181"/>
      <c r="J5" s="181"/>
      <c r="K5" s="181"/>
      <c r="L5" s="181"/>
      <c r="M5" s="181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4"/>
      <c r="M7" s="24"/>
      <c r="N7" s="24"/>
      <c r="O7" s="25"/>
      <c r="P7" s="26"/>
    </row>
    <row r="8" spans="2:16" ht="18" customHeight="1">
      <c r="B8" s="17"/>
      <c r="D8" s="27"/>
      <c r="E8" s="28"/>
      <c r="F8" s="28"/>
      <c r="G8" s="28"/>
      <c r="H8" s="28"/>
      <c r="I8" s="22" t="s">
        <v>4</v>
      </c>
      <c r="J8" s="24" t="s">
        <v>5</v>
      </c>
      <c r="K8" s="24"/>
      <c r="L8" s="24"/>
      <c r="M8" s="24"/>
      <c r="N8" s="24"/>
      <c r="O8" s="25"/>
      <c r="P8" s="26">
        <f>SUM(K8:K10,O8:O10)</f>
        <v>0</v>
      </c>
    </row>
    <row r="9" spans="2:16" ht="18" customHeight="1">
      <c r="B9" s="9"/>
      <c r="C9" s="21"/>
      <c r="D9" s="28"/>
      <c r="E9" s="28"/>
      <c r="F9" s="28"/>
      <c r="G9" s="28"/>
      <c r="H9" s="28"/>
      <c r="I9" s="22" t="s">
        <v>6</v>
      </c>
      <c r="J9" s="24">
        <v>134</v>
      </c>
      <c r="K9" s="24"/>
      <c r="L9" s="24"/>
      <c r="M9" s="24"/>
      <c r="N9" s="24"/>
      <c r="O9" s="25"/>
      <c r="P9" s="26"/>
    </row>
    <row r="10" spans="2:16" ht="18" customHeight="1">
      <c r="B10" s="9"/>
      <c r="C10" s="21"/>
      <c r="D10" s="28"/>
      <c r="E10" s="28"/>
      <c r="F10" s="28"/>
      <c r="G10" s="28"/>
      <c r="H10" s="28"/>
      <c r="I10" s="22" t="s">
        <v>7</v>
      </c>
      <c r="J10" s="24" t="s">
        <v>8</v>
      </c>
      <c r="K10" s="24"/>
      <c r="L10" s="24"/>
      <c r="M10" s="24"/>
      <c r="N10" s="24"/>
      <c r="O10" s="25"/>
      <c r="P10" s="26"/>
    </row>
    <row r="11" spans="2:16" ht="18" customHeight="1">
      <c r="B11" s="9"/>
      <c r="C11" s="21"/>
      <c r="D11" s="21"/>
      <c r="E11" s="21"/>
      <c r="F11" s="21"/>
      <c r="G11" s="21"/>
      <c r="H11" s="21"/>
      <c r="I11" s="29"/>
      <c r="J11" s="30" t="s">
        <v>9</v>
      </c>
      <c r="K11" s="30"/>
      <c r="L11" s="30"/>
      <c r="M11" s="30"/>
      <c r="N11" s="30"/>
      <c r="O11" s="25"/>
      <c r="P11" s="26"/>
    </row>
    <row r="12" spans="2:15" s="33" customFormat="1" ht="18" customHeight="1">
      <c r="B12" s="31"/>
      <c r="C12" s="28"/>
      <c r="D12" s="28"/>
      <c r="E12" s="28"/>
      <c r="F12" s="28"/>
      <c r="G12" s="28"/>
      <c r="H12" s="28"/>
      <c r="I12" s="29"/>
      <c r="J12" s="30" t="s">
        <v>10</v>
      </c>
      <c r="K12" s="30"/>
      <c r="L12" s="30"/>
      <c r="M12" s="30"/>
      <c r="N12" s="30"/>
      <c r="O12" s="32"/>
    </row>
    <row r="13" spans="2:15" s="33" customFormat="1" ht="18" customHeight="1">
      <c r="B13" s="31"/>
      <c r="K13" s="30"/>
      <c r="L13" s="30"/>
      <c r="M13" s="30"/>
      <c r="N13" s="30"/>
      <c r="O13" s="32"/>
    </row>
    <row r="14" spans="2:15" s="33" customFormat="1" ht="18" customHeight="1">
      <c r="B14" s="31"/>
      <c r="J14" s="30"/>
      <c r="K14" s="30"/>
      <c r="L14" s="30"/>
      <c r="M14" s="30"/>
      <c r="N14" s="30"/>
      <c r="O14" s="32"/>
    </row>
    <row r="15" spans="2:15" s="33" customFormat="1" ht="18" customHeight="1">
      <c r="B15" s="31"/>
      <c r="O15" s="32"/>
    </row>
    <row r="16" spans="2:15" s="33" customFormat="1" ht="18" customHeight="1">
      <c r="B16" s="31"/>
      <c r="C16" s="28"/>
      <c r="O16" s="32"/>
    </row>
    <row r="17" spans="2:15" s="33" customFormat="1" ht="18" customHeight="1">
      <c r="B17" s="31"/>
      <c r="O17" s="32"/>
    </row>
    <row r="18" spans="2:15" s="33" customFormat="1" ht="18" customHeight="1">
      <c r="B18" s="31"/>
      <c r="I18" s="34"/>
      <c r="O18" s="32"/>
    </row>
    <row r="19" spans="2:15" s="33" customFormat="1" ht="18" customHeight="1">
      <c r="B19" s="31"/>
      <c r="C19" s="28"/>
      <c r="I19" s="22" t="s">
        <v>11</v>
      </c>
      <c r="J19" s="24" t="s">
        <v>12</v>
      </c>
      <c r="K19" s="24"/>
      <c r="L19" s="24"/>
      <c r="M19" s="24"/>
      <c r="N19" s="24"/>
      <c r="O19" s="32"/>
    </row>
    <row r="20" spans="2:15" s="33" customFormat="1" ht="18" customHeight="1">
      <c r="B20" s="31"/>
      <c r="C20" s="28"/>
      <c r="I20" s="22" t="s">
        <v>13</v>
      </c>
      <c r="J20" s="30" t="s">
        <v>14</v>
      </c>
      <c r="K20" s="30"/>
      <c r="L20" s="30"/>
      <c r="M20" s="30"/>
      <c r="N20" s="30"/>
      <c r="O20" s="32"/>
    </row>
    <row r="21" spans="2:15" s="33" customFormat="1" ht="18" customHeight="1">
      <c r="B21" s="31"/>
      <c r="C21" s="28"/>
      <c r="I21" s="29"/>
      <c r="J21" s="30" t="s">
        <v>15</v>
      </c>
      <c r="K21" s="30"/>
      <c r="L21" s="30"/>
      <c r="M21" s="30"/>
      <c r="N21" s="30"/>
      <c r="O21" s="32"/>
    </row>
    <row r="22" spans="2:15" s="33" customFormat="1" ht="18" customHeight="1">
      <c r="B22" s="31"/>
      <c r="C22" s="28"/>
      <c r="I22" s="29"/>
      <c r="J22" s="30" t="s">
        <v>16</v>
      </c>
      <c r="K22" s="24"/>
      <c r="L22" s="24"/>
      <c r="M22" s="24"/>
      <c r="N22" s="24"/>
      <c r="O22" s="32"/>
    </row>
    <row r="23" spans="2:15" s="33" customFormat="1" ht="18" customHeight="1">
      <c r="B23" s="31"/>
      <c r="C23" s="28"/>
      <c r="I23" s="22" t="s">
        <v>17</v>
      </c>
      <c r="J23" s="24" t="s">
        <v>18</v>
      </c>
      <c r="K23" s="30"/>
      <c r="L23" s="30"/>
      <c r="M23" s="30"/>
      <c r="N23" s="30"/>
      <c r="O23" s="32"/>
    </row>
    <row r="24" spans="2:15" s="33" customFormat="1" ht="18" customHeight="1">
      <c r="B24" s="31"/>
      <c r="C24" s="28"/>
      <c r="I24" s="22" t="s">
        <v>19</v>
      </c>
      <c r="J24" s="24" t="s">
        <v>20</v>
      </c>
      <c r="K24" s="30"/>
      <c r="L24" s="30"/>
      <c r="M24" s="30"/>
      <c r="N24" s="30"/>
      <c r="O24" s="32"/>
    </row>
    <row r="25" spans="2:15" s="33" customFormat="1" ht="18" customHeight="1">
      <c r="B25" s="31"/>
      <c r="C25" s="28"/>
      <c r="O25" s="32"/>
    </row>
    <row r="26" spans="2:15" s="33" customFormat="1" ht="18" customHeight="1">
      <c r="B26" s="3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2"/>
    </row>
    <row r="27" spans="2:15" s="33" customFormat="1" ht="18" customHeight="1">
      <c r="B27" s="3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2"/>
    </row>
    <row r="28" spans="2:15" s="33" customFormat="1" ht="18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</sheetData>
  <sheetProtection/>
  <mergeCells count="2">
    <mergeCell ref="D3:M3"/>
    <mergeCell ref="D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B2:Z119"/>
  <sheetViews>
    <sheetView zoomScalePageLayoutView="0" workbookViewId="0" topLeftCell="A4">
      <selection activeCell="B89" sqref="B89:Y91"/>
    </sheetView>
  </sheetViews>
  <sheetFormatPr defaultColWidth="9.00390625" defaultRowHeight="12.75"/>
  <cols>
    <col min="1" max="1" width="1.00390625" style="39" customWidth="1"/>
    <col min="2" max="2" width="5.125" style="38" customWidth="1"/>
    <col min="3" max="3" width="18.75390625" style="39" customWidth="1"/>
    <col min="4" max="4" width="8.125" style="39" hidden="1" customWidth="1"/>
    <col min="5" max="5" width="9.00390625" style="39" hidden="1" customWidth="1"/>
    <col min="6" max="6" width="18.75390625" style="39" customWidth="1"/>
    <col min="7" max="7" width="37.125" style="39" bestFit="1" customWidth="1"/>
    <col min="8" max="9" width="7.75390625" style="39" customWidth="1"/>
    <col min="10" max="10" width="6.75390625" style="39" customWidth="1"/>
    <col min="11" max="12" width="7.75390625" style="39" customWidth="1"/>
    <col min="13" max="13" width="6.75390625" style="39" customWidth="1"/>
    <col min="14" max="16" width="7.75390625" style="39" hidden="1" customWidth="1"/>
    <col min="17" max="17" width="6.75390625" style="39" hidden="1" customWidth="1"/>
    <col min="18" max="19" width="7.75390625" style="39" hidden="1" customWidth="1"/>
    <col min="20" max="20" width="6.75390625" style="39" hidden="1" customWidth="1"/>
    <col min="21" max="22" width="7.75390625" style="39" customWidth="1"/>
    <col min="23" max="23" width="6.75390625" style="39" customWidth="1"/>
    <col min="24" max="24" width="9.125" style="39" customWidth="1"/>
    <col min="25" max="25" width="6.75390625" style="39" customWidth="1"/>
    <col min="26" max="16384" width="9.125" style="39" customWidth="1"/>
  </cols>
  <sheetData>
    <row r="1" ht="5.25" customHeight="1"/>
    <row r="2" spans="2:25" ht="18.75">
      <c r="B2" s="86" t="s">
        <v>1</v>
      </c>
      <c r="C2" s="41"/>
      <c r="D2" s="41"/>
      <c r="E2" s="41"/>
      <c r="F2" s="41"/>
      <c r="H2" s="42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2"/>
      <c r="W2" s="43"/>
      <c r="X2" s="43"/>
      <c r="Y2" s="43"/>
    </row>
    <row r="3" spans="2:7" ht="15">
      <c r="B3" s="44" t="s">
        <v>9</v>
      </c>
      <c r="G3" s="45"/>
    </row>
    <row r="4" spans="2:24" s="38" customFormat="1" ht="12.75">
      <c r="B4" s="46" t="s">
        <v>275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51"/>
    </row>
    <row r="5" spans="4:24" s="38" customFormat="1" ht="13.5" thickBot="1">
      <c r="D5" s="38" t="s">
        <v>1</v>
      </c>
      <c r="G5" s="45"/>
      <c r="H5" s="88"/>
      <c r="I5" s="88"/>
      <c r="J5" s="88"/>
      <c r="K5" s="88"/>
      <c r="L5" s="89"/>
      <c r="M5" s="88"/>
      <c r="N5" s="88"/>
      <c r="O5" s="89"/>
      <c r="P5" s="89"/>
      <c r="Q5" s="88"/>
      <c r="R5" s="88"/>
      <c r="S5" s="89"/>
      <c r="T5" s="88"/>
      <c r="U5" s="88"/>
      <c r="V5" s="88"/>
      <c r="W5" s="88"/>
      <c r="X5" s="51"/>
    </row>
    <row r="6" spans="2:26" ht="13.5" customHeight="1">
      <c r="B6" s="192" t="s">
        <v>25</v>
      </c>
      <c r="C6" s="194" t="s">
        <v>47</v>
      </c>
      <c r="D6" s="196" t="s">
        <v>48</v>
      </c>
      <c r="E6" s="196" t="s">
        <v>49</v>
      </c>
      <c r="F6" s="194" t="s">
        <v>26</v>
      </c>
      <c r="G6" s="198" t="s">
        <v>28</v>
      </c>
      <c r="H6" s="203" t="s">
        <v>29</v>
      </c>
      <c r="I6" s="201"/>
      <c r="J6" s="202"/>
      <c r="K6" s="203" t="s">
        <v>30</v>
      </c>
      <c r="L6" s="201"/>
      <c r="M6" s="204"/>
      <c r="N6" s="203" t="s">
        <v>38</v>
      </c>
      <c r="O6" s="201"/>
      <c r="P6" s="202"/>
      <c r="Q6" s="204"/>
      <c r="R6" s="203" t="s">
        <v>39</v>
      </c>
      <c r="S6" s="201"/>
      <c r="T6" s="204"/>
      <c r="U6" s="203" t="s">
        <v>50</v>
      </c>
      <c r="V6" s="201"/>
      <c r="W6" s="202"/>
      <c r="X6" s="182" t="s">
        <v>40</v>
      </c>
      <c r="Y6" s="182" t="s">
        <v>33</v>
      </c>
      <c r="Z6" s="182" t="s">
        <v>326</v>
      </c>
    </row>
    <row r="7" spans="2:26" ht="34.5" thickBot="1">
      <c r="B7" s="193"/>
      <c r="C7" s="195"/>
      <c r="D7" s="205"/>
      <c r="E7" s="205"/>
      <c r="F7" s="195"/>
      <c r="G7" s="199"/>
      <c r="H7" s="90" t="s">
        <v>34</v>
      </c>
      <c r="I7" s="58" t="s">
        <v>35</v>
      </c>
      <c r="J7" s="60" t="s">
        <v>41</v>
      </c>
      <c r="K7" s="90" t="s">
        <v>34</v>
      </c>
      <c r="L7" s="58" t="s">
        <v>35</v>
      </c>
      <c r="M7" s="60" t="s">
        <v>41</v>
      </c>
      <c r="N7" s="90" t="s">
        <v>35</v>
      </c>
      <c r="O7" s="58" t="s">
        <v>42</v>
      </c>
      <c r="P7" s="59" t="s">
        <v>43</v>
      </c>
      <c r="Q7" s="60" t="s">
        <v>41</v>
      </c>
      <c r="R7" s="90" t="s">
        <v>35</v>
      </c>
      <c r="S7" s="58" t="s">
        <v>44</v>
      </c>
      <c r="T7" s="60" t="s">
        <v>41</v>
      </c>
      <c r="U7" s="90" t="s">
        <v>51</v>
      </c>
      <c r="V7" s="58" t="s">
        <v>35</v>
      </c>
      <c r="W7" s="59" t="s">
        <v>41</v>
      </c>
      <c r="X7" s="206"/>
      <c r="Y7" s="188"/>
      <c r="Z7" s="183"/>
    </row>
    <row r="8" spans="2:26" ht="12.75">
      <c r="B8" s="61">
        <v>9006</v>
      </c>
      <c r="C8" s="62" t="s">
        <v>276</v>
      </c>
      <c r="D8" s="92">
        <v>1</v>
      </c>
      <c r="E8" s="92">
        <v>6501</v>
      </c>
      <c r="F8" s="62" t="s">
        <v>59</v>
      </c>
      <c r="G8" s="63" t="s">
        <v>60</v>
      </c>
      <c r="H8" s="64">
        <v>0</v>
      </c>
      <c r="I8" s="65">
        <v>43.59</v>
      </c>
      <c r="J8" s="177">
        <f>IF(OR(I8="снят",I8="н/я",I8="н/ф",I8="",I8=0),120,H8+I8)</f>
        <v>43.59</v>
      </c>
      <c r="K8" s="94">
        <v>5</v>
      </c>
      <c r="L8" s="95">
        <v>35.34</v>
      </c>
      <c r="M8" s="145">
        <f>IF(OR(L8="снят",L8="н/я",L8="н/ф",L8="",L8=0),100,K8+L8)</f>
        <v>40.34</v>
      </c>
      <c r="N8" s="146">
        <v>0</v>
      </c>
      <c r="O8" s="95">
        <v>0</v>
      </c>
      <c r="P8" s="150">
        <v>0</v>
      </c>
      <c r="Q8" s="148">
        <f aca="true" t="shared" si="0" ref="Q8:Q39">IF(OR(N8="снят",N8="н/я",N8="н/ф",N8=""),0,O8+P8)</f>
        <v>0</v>
      </c>
      <c r="R8" s="146">
        <v>0</v>
      </c>
      <c r="S8" s="95">
        <v>0</v>
      </c>
      <c r="T8" s="148">
        <f aca="true" t="shared" si="1" ref="T8:T39">IF(OR(R8="снят",R8="н/я",R8="н/ф",R8=""),0,S8)</f>
        <v>0</v>
      </c>
      <c r="U8" s="64">
        <v>5</v>
      </c>
      <c r="V8" s="65">
        <v>77.4</v>
      </c>
      <c r="W8" s="145">
        <f>IF(OR(V8="снят",V8="н/я",V8="н/ф",V8="",V8=0),360,U8+V8)</f>
        <v>82.4</v>
      </c>
      <c r="X8" s="71">
        <f>SUM(J8:J10,M8:M10,Q8:Q10,T8:T10,W8)</f>
        <v>333.58000000000004</v>
      </c>
      <c r="Y8" s="74">
        <v>1</v>
      </c>
      <c r="Z8" s="167" t="s">
        <v>329</v>
      </c>
    </row>
    <row r="9" spans="2:26" ht="12.75">
      <c r="B9" s="61"/>
      <c r="C9" s="62"/>
      <c r="D9" s="92">
        <v>2</v>
      </c>
      <c r="E9" s="92">
        <v>4034</v>
      </c>
      <c r="F9" s="62" t="s">
        <v>53</v>
      </c>
      <c r="G9" s="63" t="s">
        <v>198</v>
      </c>
      <c r="H9" s="75">
        <v>0</v>
      </c>
      <c r="I9" s="76">
        <v>42.88</v>
      </c>
      <c r="J9" s="149">
        <f aca="true" t="shared" si="2" ref="J9:J72">IF(OR(I9="снят",I9="н/я",I9="н/ф",I9="",I9=0),120,H9+I9)</f>
        <v>42.88</v>
      </c>
      <c r="K9" s="68">
        <v>5</v>
      </c>
      <c r="L9" s="69">
        <v>37.09</v>
      </c>
      <c r="M9" s="145">
        <f aca="true" t="shared" si="3" ref="M9:M72">IF(OR(L9="снят",L9="н/я",L9="н/ф",L9="",L9=0),100,K9+L9)</f>
        <v>42.09</v>
      </c>
      <c r="N9" s="91">
        <v>0</v>
      </c>
      <c r="O9" s="69">
        <v>0</v>
      </c>
      <c r="P9" s="150">
        <v>0</v>
      </c>
      <c r="Q9" s="70">
        <f t="shared" si="0"/>
        <v>0</v>
      </c>
      <c r="R9" s="91">
        <v>0</v>
      </c>
      <c r="S9" s="69">
        <v>0</v>
      </c>
      <c r="T9" s="70">
        <f t="shared" si="1"/>
        <v>0</v>
      </c>
      <c r="U9" s="75"/>
      <c r="V9" s="76"/>
      <c r="W9" s="145"/>
      <c r="X9" s="96"/>
      <c r="Y9" s="97"/>
      <c r="Z9" s="166" t="s">
        <v>329</v>
      </c>
    </row>
    <row r="10" spans="2:26" ht="12.75">
      <c r="B10" s="136"/>
      <c r="C10" s="99"/>
      <c r="D10" s="100">
        <v>3</v>
      </c>
      <c r="E10" s="100">
        <v>6504</v>
      </c>
      <c r="F10" s="99" t="s">
        <v>57</v>
      </c>
      <c r="G10" s="101" t="s">
        <v>58</v>
      </c>
      <c r="H10" s="102">
        <v>5</v>
      </c>
      <c r="I10" s="103">
        <v>42.44</v>
      </c>
      <c r="J10" s="158">
        <f t="shared" si="2"/>
        <v>47.44</v>
      </c>
      <c r="K10" s="104">
        <v>0</v>
      </c>
      <c r="L10" s="105">
        <v>34.84</v>
      </c>
      <c r="M10" s="158">
        <f t="shared" si="3"/>
        <v>34.84</v>
      </c>
      <c r="N10" s="151">
        <v>0</v>
      </c>
      <c r="O10" s="105">
        <v>0</v>
      </c>
      <c r="P10" s="147">
        <v>0</v>
      </c>
      <c r="Q10" s="67">
        <f t="shared" si="0"/>
        <v>0</v>
      </c>
      <c r="R10" s="151">
        <v>0</v>
      </c>
      <c r="S10" s="105">
        <v>0</v>
      </c>
      <c r="T10" s="67">
        <f t="shared" si="1"/>
        <v>0</v>
      </c>
      <c r="U10" s="102"/>
      <c r="V10" s="103"/>
      <c r="W10" s="158"/>
      <c r="X10" s="106"/>
      <c r="Y10" s="107"/>
      <c r="Z10" s="179" t="s">
        <v>329</v>
      </c>
    </row>
    <row r="11" spans="2:26" ht="12.75">
      <c r="B11" s="61">
        <v>9031</v>
      </c>
      <c r="C11" s="109" t="s">
        <v>277</v>
      </c>
      <c r="D11" s="110">
        <v>1</v>
      </c>
      <c r="E11" s="110">
        <v>5513</v>
      </c>
      <c r="F11" s="109" t="s">
        <v>123</v>
      </c>
      <c r="G11" s="111" t="s">
        <v>124</v>
      </c>
      <c r="H11" s="112">
        <v>5</v>
      </c>
      <c r="I11" s="113">
        <v>45.24</v>
      </c>
      <c r="J11" s="157">
        <f t="shared" si="2"/>
        <v>50.24</v>
      </c>
      <c r="K11" s="115">
        <v>0</v>
      </c>
      <c r="L11" s="116">
        <v>36.49</v>
      </c>
      <c r="M11" s="161">
        <f t="shared" si="3"/>
        <v>36.49</v>
      </c>
      <c r="N11" s="153">
        <v>0</v>
      </c>
      <c r="O11" s="116">
        <v>0</v>
      </c>
      <c r="P11" s="154">
        <v>0</v>
      </c>
      <c r="Q11" s="117">
        <f t="shared" si="0"/>
        <v>0</v>
      </c>
      <c r="R11" s="153">
        <v>0</v>
      </c>
      <c r="S11" s="116">
        <v>0</v>
      </c>
      <c r="T11" s="117">
        <f t="shared" si="1"/>
        <v>0</v>
      </c>
      <c r="U11" s="112">
        <v>0</v>
      </c>
      <c r="V11" s="113">
        <v>82.53</v>
      </c>
      <c r="W11" s="161">
        <f>IF(OR(V11="снят",V11="н/я",V11="н/ф",V11="",V11=0),360,U11+V11)</f>
        <v>82.53</v>
      </c>
      <c r="X11" s="118">
        <f>SUM(J11:J13,M11:M13,Q11:Q13,T11:T13,W11)</f>
        <v>346.81000000000006</v>
      </c>
      <c r="Y11" s="119">
        <f>Y8+1</f>
        <v>2</v>
      </c>
      <c r="Z11" s="167" t="s">
        <v>329</v>
      </c>
    </row>
    <row r="12" spans="2:26" ht="12.75">
      <c r="B12" s="61"/>
      <c r="C12" s="62"/>
      <c r="D12" s="92">
        <v>2</v>
      </c>
      <c r="E12" s="92">
        <v>3019</v>
      </c>
      <c r="F12" s="62" t="s">
        <v>169</v>
      </c>
      <c r="G12" s="63" t="s">
        <v>252</v>
      </c>
      <c r="H12" s="120">
        <v>5</v>
      </c>
      <c r="I12" s="121">
        <v>45.59</v>
      </c>
      <c r="J12" s="149">
        <f t="shared" si="2"/>
        <v>50.59</v>
      </c>
      <c r="K12" s="122">
        <v>5</v>
      </c>
      <c r="L12" s="123">
        <v>33.02</v>
      </c>
      <c r="M12" s="145">
        <f t="shared" si="3"/>
        <v>38.02</v>
      </c>
      <c r="N12" s="155">
        <v>0</v>
      </c>
      <c r="O12" s="123">
        <v>0</v>
      </c>
      <c r="P12" s="156">
        <v>0</v>
      </c>
      <c r="Q12" s="70">
        <f t="shared" si="0"/>
        <v>0</v>
      </c>
      <c r="R12" s="155">
        <v>0</v>
      </c>
      <c r="S12" s="123">
        <v>0</v>
      </c>
      <c r="T12" s="70">
        <f t="shared" si="1"/>
        <v>0</v>
      </c>
      <c r="U12" s="120"/>
      <c r="V12" s="121"/>
      <c r="W12" s="145"/>
      <c r="X12" s="96"/>
      <c r="Y12" s="78"/>
      <c r="Z12" s="166" t="s">
        <v>329</v>
      </c>
    </row>
    <row r="13" spans="2:26" ht="12.75">
      <c r="B13" s="124"/>
      <c r="C13" s="125"/>
      <c r="D13" s="126">
        <v>3</v>
      </c>
      <c r="E13" s="126">
        <v>5508</v>
      </c>
      <c r="F13" s="125" t="s">
        <v>125</v>
      </c>
      <c r="G13" s="127" t="s">
        <v>126</v>
      </c>
      <c r="H13" s="128">
        <v>0</v>
      </c>
      <c r="I13" s="129">
        <v>50.47</v>
      </c>
      <c r="J13" s="158">
        <f t="shared" si="2"/>
        <v>50.47</v>
      </c>
      <c r="K13" s="130">
        <v>0</v>
      </c>
      <c r="L13" s="93">
        <v>38.47</v>
      </c>
      <c r="M13" s="158">
        <f t="shared" si="3"/>
        <v>38.47</v>
      </c>
      <c r="N13" s="159">
        <v>0</v>
      </c>
      <c r="O13" s="93">
        <v>0</v>
      </c>
      <c r="P13" s="160">
        <v>0</v>
      </c>
      <c r="Q13" s="132">
        <f t="shared" si="0"/>
        <v>0</v>
      </c>
      <c r="R13" s="159">
        <v>0</v>
      </c>
      <c r="S13" s="93">
        <v>0</v>
      </c>
      <c r="T13" s="132">
        <f t="shared" si="1"/>
        <v>0</v>
      </c>
      <c r="U13" s="128"/>
      <c r="V13" s="129"/>
      <c r="W13" s="158"/>
      <c r="X13" s="133"/>
      <c r="Y13" s="134"/>
      <c r="Z13" s="179" t="s">
        <v>329</v>
      </c>
    </row>
    <row r="14" spans="2:26" ht="12.75">
      <c r="B14" s="61">
        <v>9023</v>
      </c>
      <c r="C14" s="62" t="s">
        <v>278</v>
      </c>
      <c r="D14" s="92">
        <v>1</v>
      </c>
      <c r="E14" s="92">
        <v>6509</v>
      </c>
      <c r="F14" s="62" t="s">
        <v>63</v>
      </c>
      <c r="G14" s="63" t="s">
        <v>64</v>
      </c>
      <c r="H14" s="120">
        <v>0</v>
      </c>
      <c r="I14" s="121">
        <v>43</v>
      </c>
      <c r="J14" s="157">
        <f t="shared" si="2"/>
        <v>43</v>
      </c>
      <c r="K14" s="122">
        <v>5</v>
      </c>
      <c r="L14" s="123">
        <v>39.03</v>
      </c>
      <c r="M14" s="161">
        <f t="shared" si="3"/>
        <v>44.03</v>
      </c>
      <c r="N14" s="155">
        <v>0</v>
      </c>
      <c r="O14" s="123">
        <v>0</v>
      </c>
      <c r="P14" s="156">
        <v>0</v>
      </c>
      <c r="Q14" s="114">
        <f t="shared" si="0"/>
        <v>0</v>
      </c>
      <c r="R14" s="155">
        <v>0</v>
      </c>
      <c r="S14" s="123">
        <v>0</v>
      </c>
      <c r="T14" s="114">
        <f t="shared" si="1"/>
        <v>0</v>
      </c>
      <c r="U14" s="120">
        <v>10</v>
      </c>
      <c r="V14" s="121">
        <v>76.99</v>
      </c>
      <c r="W14" s="161">
        <f>IF(OR(V14="снят",V14="н/я",V14="н/ф",V14="",V14=0),360,U14+V14)</f>
        <v>86.99</v>
      </c>
      <c r="X14" s="96">
        <f>SUM(J14:J16,M14:M16,Q14:Q16,T14:T16,W14)</f>
        <v>350.78000000000003</v>
      </c>
      <c r="Y14" s="97">
        <f>Y11+1</f>
        <v>3</v>
      </c>
      <c r="Z14" s="167" t="s">
        <v>330</v>
      </c>
    </row>
    <row r="15" spans="2:26" ht="12.75">
      <c r="B15" s="61"/>
      <c r="C15" s="62"/>
      <c r="D15" s="92">
        <v>2</v>
      </c>
      <c r="E15" s="92">
        <v>4030</v>
      </c>
      <c r="F15" s="62" t="s">
        <v>113</v>
      </c>
      <c r="G15" s="63" t="s">
        <v>186</v>
      </c>
      <c r="H15" s="120">
        <v>0</v>
      </c>
      <c r="I15" s="121">
        <v>48.56</v>
      </c>
      <c r="J15" s="149">
        <f t="shared" si="2"/>
        <v>48.56</v>
      </c>
      <c r="K15" s="122">
        <v>0</v>
      </c>
      <c r="L15" s="123">
        <v>35.28</v>
      </c>
      <c r="M15" s="145">
        <f t="shared" si="3"/>
        <v>35.28</v>
      </c>
      <c r="N15" s="155">
        <v>0</v>
      </c>
      <c r="O15" s="123">
        <v>0</v>
      </c>
      <c r="P15" s="156">
        <v>0</v>
      </c>
      <c r="Q15" s="70">
        <f t="shared" si="0"/>
        <v>0</v>
      </c>
      <c r="R15" s="155">
        <v>0</v>
      </c>
      <c r="S15" s="123">
        <v>0</v>
      </c>
      <c r="T15" s="70">
        <f t="shared" si="1"/>
        <v>0</v>
      </c>
      <c r="U15" s="120"/>
      <c r="V15" s="121"/>
      <c r="W15" s="145"/>
      <c r="X15" s="96"/>
      <c r="Y15" s="78"/>
      <c r="Z15" s="166" t="s">
        <v>330</v>
      </c>
    </row>
    <row r="16" spans="2:26" ht="12.75">
      <c r="B16" s="98"/>
      <c r="C16" s="99"/>
      <c r="D16" s="100">
        <v>3</v>
      </c>
      <c r="E16" s="100">
        <v>6530</v>
      </c>
      <c r="F16" s="99" t="s">
        <v>68</v>
      </c>
      <c r="G16" s="101" t="s">
        <v>69</v>
      </c>
      <c r="H16" s="102">
        <v>0</v>
      </c>
      <c r="I16" s="103">
        <v>41.93</v>
      </c>
      <c r="J16" s="158">
        <f t="shared" si="2"/>
        <v>41.93</v>
      </c>
      <c r="K16" s="104">
        <v>15</v>
      </c>
      <c r="L16" s="105">
        <v>35.99</v>
      </c>
      <c r="M16" s="158">
        <f t="shared" si="3"/>
        <v>50.99</v>
      </c>
      <c r="N16" s="151">
        <v>0</v>
      </c>
      <c r="O16" s="105">
        <v>0</v>
      </c>
      <c r="P16" s="147">
        <v>0</v>
      </c>
      <c r="Q16" s="67">
        <f t="shared" si="0"/>
        <v>0</v>
      </c>
      <c r="R16" s="151">
        <v>0</v>
      </c>
      <c r="S16" s="105">
        <v>0</v>
      </c>
      <c r="T16" s="67">
        <f t="shared" si="1"/>
        <v>0</v>
      </c>
      <c r="U16" s="102"/>
      <c r="V16" s="103"/>
      <c r="W16" s="158"/>
      <c r="X16" s="106"/>
      <c r="Y16" s="135"/>
      <c r="Z16" s="179" t="s">
        <v>330</v>
      </c>
    </row>
    <row r="17" spans="2:26" ht="12.75">
      <c r="B17" s="108">
        <v>9025</v>
      </c>
      <c r="C17" s="109" t="s">
        <v>280</v>
      </c>
      <c r="D17" s="110">
        <v>1</v>
      </c>
      <c r="E17" s="110">
        <v>4018</v>
      </c>
      <c r="F17" s="109" t="s">
        <v>151</v>
      </c>
      <c r="G17" s="111" t="s">
        <v>209</v>
      </c>
      <c r="H17" s="112">
        <v>0</v>
      </c>
      <c r="I17" s="113">
        <v>49.44</v>
      </c>
      <c r="J17" s="157">
        <f t="shared" si="2"/>
        <v>49.44</v>
      </c>
      <c r="K17" s="115">
        <v>10</v>
      </c>
      <c r="L17" s="116">
        <v>43.66</v>
      </c>
      <c r="M17" s="161">
        <f t="shared" si="3"/>
        <v>53.66</v>
      </c>
      <c r="N17" s="153">
        <v>0</v>
      </c>
      <c r="O17" s="116">
        <v>0</v>
      </c>
      <c r="P17" s="154">
        <v>0</v>
      </c>
      <c r="Q17" s="117">
        <f t="shared" si="0"/>
        <v>0</v>
      </c>
      <c r="R17" s="153">
        <v>0</v>
      </c>
      <c r="S17" s="116">
        <v>0</v>
      </c>
      <c r="T17" s="117">
        <f t="shared" si="1"/>
        <v>0</v>
      </c>
      <c r="U17" s="112">
        <v>5</v>
      </c>
      <c r="V17" s="113">
        <v>80.34</v>
      </c>
      <c r="W17" s="161">
        <f>IF(OR(V17="снят",V17="н/я",V17="н/ф",V17="",V17=0),360,U17+V17)</f>
        <v>85.34</v>
      </c>
      <c r="X17" s="118">
        <f>SUM(J17:J19,M17:M19,Q17:Q19,T17:T19,W17)</f>
        <v>367.46000000000004</v>
      </c>
      <c r="Y17" s="119">
        <f>Y14+1</f>
        <v>4</v>
      </c>
      <c r="Z17" s="167" t="s">
        <v>330</v>
      </c>
    </row>
    <row r="18" spans="2:26" ht="12.75">
      <c r="B18" s="61"/>
      <c r="C18" s="62"/>
      <c r="D18" s="92">
        <v>2</v>
      </c>
      <c r="E18" s="92">
        <v>6527</v>
      </c>
      <c r="F18" s="62" t="s">
        <v>73</v>
      </c>
      <c r="G18" s="63" t="s">
        <v>74</v>
      </c>
      <c r="H18" s="120">
        <v>5</v>
      </c>
      <c r="I18" s="121">
        <v>42.53</v>
      </c>
      <c r="J18" s="149">
        <f t="shared" si="2"/>
        <v>47.53</v>
      </c>
      <c r="K18" s="122">
        <v>10</v>
      </c>
      <c r="L18" s="123">
        <v>39.65</v>
      </c>
      <c r="M18" s="145">
        <f t="shared" si="3"/>
        <v>49.65</v>
      </c>
      <c r="N18" s="155">
        <v>0</v>
      </c>
      <c r="O18" s="123">
        <v>0</v>
      </c>
      <c r="P18" s="156">
        <v>0</v>
      </c>
      <c r="Q18" s="70">
        <f t="shared" si="0"/>
        <v>0</v>
      </c>
      <c r="R18" s="155">
        <v>0</v>
      </c>
      <c r="S18" s="123">
        <v>0</v>
      </c>
      <c r="T18" s="70">
        <f t="shared" si="1"/>
        <v>0</v>
      </c>
      <c r="U18" s="120"/>
      <c r="V18" s="121"/>
      <c r="W18" s="145"/>
      <c r="X18" s="96"/>
      <c r="Y18" s="78"/>
      <c r="Z18" s="166" t="s">
        <v>330</v>
      </c>
    </row>
    <row r="19" spans="2:26" ht="13.5" thickBot="1">
      <c r="B19" s="124"/>
      <c r="C19" s="125"/>
      <c r="D19" s="126">
        <v>3</v>
      </c>
      <c r="E19" s="126">
        <v>4026</v>
      </c>
      <c r="F19" s="125" t="s">
        <v>184</v>
      </c>
      <c r="G19" s="127" t="s">
        <v>185</v>
      </c>
      <c r="H19" s="128">
        <v>0</v>
      </c>
      <c r="I19" s="129">
        <v>45.12</v>
      </c>
      <c r="J19" s="158">
        <f t="shared" si="2"/>
        <v>45.12</v>
      </c>
      <c r="K19" s="130">
        <v>0</v>
      </c>
      <c r="L19" s="93">
        <v>36.72</v>
      </c>
      <c r="M19" s="158">
        <f t="shared" si="3"/>
        <v>36.72</v>
      </c>
      <c r="N19" s="159">
        <v>0</v>
      </c>
      <c r="O19" s="93">
        <v>0</v>
      </c>
      <c r="P19" s="160">
        <v>0</v>
      </c>
      <c r="Q19" s="132">
        <f t="shared" si="0"/>
        <v>0</v>
      </c>
      <c r="R19" s="159">
        <v>0</v>
      </c>
      <c r="S19" s="93">
        <v>0</v>
      </c>
      <c r="T19" s="132">
        <f t="shared" si="1"/>
        <v>0</v>
      </c>
      <c r="U19" s="128"/>
      <c r="V19" s="129"/>
      <c r="W19" s="158"/>
      <c r="X19" s="133"/>
      <c r="Y19" s="134"/>
      <c r="Z19" s="85" t="s">
        <v>330</v>
      </c>
    </row>
    <row r="20" spans="2:25" ht="12.75">
      <c r="B20" s="61">
        <v>9019</v>
      </c>
      <c r="C20" s="62" t="s">
        <v>284</v>
      </c>
      <c r="D20" s="92">
        <v>1</v>
      </c>
      <c r="E20" s="92">
        <v>6510</v>
      </c>
      <c r="F20" s="62" t="s">
        <v>59</v>
      </c>
      <c r="G20" s="63" t="s">
        <v>65</v>
      </c>
      <c r="H20" s="120">
        <v>10</v>
      </c>
      <c r="I20" s="121">
        <v>40.19</v>
      </c>
      <c r="J20" s="157">
        <f t="shared" si="2"/>
        <v>50.19</v>
      </c>
      <c r="K20" s="122">
        <v>0</v>
      </c>
      <c r="L20" s="123">
        <v>34.69</v>
      </c>
      <c r="M20" s="161">
        <f t="shared" si="3"/>
        <v>34.69</v>
      </c>
      <c r="N20" s="155">
        <v>0</v>
      </c>
      <c r="O20" s="123">
        <v>0</v>
      </c>
      <c r="P20" s="156">
        <v>0</v>
      </c>
      <c r="Q20" s="114">
        <f t="shared" si="0"/>
        <v>0</v>
      </c>
      <c r="R20" s="155">
        <v>0</v>
      </c>
      <c r="S20" s="123">
        <v>0</v>
      </c>
      <c r="T20" s="114">
        <f t="shared" si="1"/>
        <v>0</v>
      </c>
      <c r="U20" s="120">
        <v>0</v>
      </c>
      <c r="V20" s="121">
        <v>81.4</v>
      </c>
      <c r="W20" s="161">
        <f>IF(OR(V20="снят",V20="н/я",V20="н/ф",V20="",V20=0),360,U20+V20)</f>
        <v>81.4</v>
      </c>
      <c r="X20" s="96">
        <f>SUM(J20:J22,M20:M22,Q20:Q22,T20:T22,W20)</f>
        <v>384.47</v>
      </c>
      <c r="Y20" s="97">
        <f>Y17+1</f>
        <v>5</v>
      </c>
    </row>
    <row r="21" spans="2:25" ht="12.75">
      <c r="B21" s="61"/>
      <c r="C21" s="62"/>
      <c r="D21" s="92">
        <v>2</v>
      </c>
      <c r="E21" s="92">
        <v>4045</v>
      </c>
      <c r="F21" s="62" t="s">
        <v>57</v>
      </c>
      <c r="G21" s="63" t="s">
        <v>216</v>
      </c>
      <c r="H21" s="120">
        <v>0</v>
      </c>
      <c r="I21" s="121">
        <v>41.88</v>
      </c>
      <c r="J21" s="149">
        <f t="shared" si="2"/>
        <v>41.88</v>
      </c>
      <c r="K21" s="122">
        <v>0</v>
      </c>
      <c r="L21" s="123" t="s">
        <v>91</v>
      </c>
      <c r="M21" s="145">
        <f t="shared" si="3"/>
        <v>100</v>
      </c>
      <c r="N21" s="155">
        <v>0</v>
      </c>
      <c r="O21" s="123">
        <v>0</v>
      </c>
      <c r="P21" s="156">
        <v>0</v>
      </c>
      <c r="Q21" s="70">
        <f t="shared" si="0"/>
        <v>0</v>
      </c>
      <c r="R21" s="155">
        <v>0</v>
      </c>
      <c r="S21" s="123">
        <v>0</v>
      </c>
      <c r="T21" s="70">
        <f t="shared" si="1"/>
        <v>0</v>
      </c>
      <c r="U21" s="120"/>
      <c r="V21" s="121"/>
      <c r="W21" s="145"/>
      <c r="X21" s="96"/>
      <c r="Y21" s="78"/>
    </row>
    <row r="22" spans="2:25" ht="12.75">
      <c r="B22" s="98"/>
      <c r="C22" s="99"/>
      <c r="D22" s="100">
        <v>3</v>
      </c>
      <c r="E22" s="100">
        <v>6513</v>
      </c>
      <c r="F22" s="99" t="s">
        <v>53</v>
      </c>
      <c r="G22" s="101" t="s">
        <v>54</v>
      </c>
      <c r="H22" s="102">
        <v>0</v>
      </c>
      <c r="I22" s="103">
        <v>40.72</v>
      </c>
      <c r="J22" s="158">
        <f t="shared" si="2"/>
        <v>40.72</v>
      </c>
      <c r="K22" s="104">
        <v>0</v>
      </c>
      <c r="L22" s="105">
        <v>35.59</v>
      </c>
      <c r="M22" s="158">
        <f t="shared" si="3"/>
        <v>35.59</v>
      </c>
      <c r="N22" s="151">
        <v>0</v>
      </c>
      <c r="O22" s="105">
        <v>0</v>
      </c>
      <c r="P22" s="147">
        <v>0</v>
      </c>
      <c r="Q22" s="67">
        <f t="shared" si="0"/>
        <v>0</v>
      </c>
      <c r="R22" s="151">
        <v>0</v>
      </c>
      <c r="S22" s="105">
        <v>0</v>
      </c>
      <c r="T22" s="67">
        <f t="shared" si="1"/>
        <v>0</v>
      </c>
      <c r="U22" s="102"/>
      <c r="V22" s="103"/>
      <c r="W22" s="158"/>
      <c r="X22" s="106"/>
      <c r="Y22" s="135"/>
    </row>
    <row r="23" spans="2:25" ht="12.75">
      <c r="B23" s="108">
        <v>9007</v>
      </c>
      <c r="C23" s="109" t="s">
        <v>285</v>
      </c>
      <c r="D23" s="110">
        <v>1</v>
      </c>
      <c r="E23" s="110">
        <v>4028</v>
      </c>
      <c r="F23" s="109" t="s">
        <v>59</v>
      </c>
      <c r="G23" s="111" t="s">
        <v>201</v>
      </c>
      <c r="H23" s="112">
        <v>0</v>
      </c>
      <c r="I23" s="113">
        <v>44.72</v>
      </c>
      <c r="J23" s="157">
        <f t="shared" si="2"/>
        <v>44.72</v>
      </c>
      <c r="K23" s="115">
        <v>5</v>
      </c>
      <c r="L23" s="116">
        <v>38.83</v>
      </c>
      <c r="M23" s="161">
        <f t="shared" si="3"/>
        <v>43.83</v>
      </c>
      <c r="N23" s="153">
        <v>0</v>
      </c>
      <c r="O23" s="116">
        <v>0</v>
      </c>
      <c r="P23" s="154">
        <v>0</v>
      </c>
      <c r="Q23" s="117">
        <f t="shared" si="0"/>
        <v>0</v>
      </c>
      <c r="R23" s="153">
        <v>0</v>
      </c>
      <c r="S23" s="116">
        <v>0</v>
      </c>
      <c r="T23" s="117">
        <f t="shared" si="1"/>
        <v>0</v>
      </c>
      <c r="U23" s="112">
        <v>5</v>
      </c>
      <c r="V23" s="113">
        <v>76.19</v>
      </c>
      <c r="W23" s="161">
        <f>IF(OR(V23="снят",V23="н/я",V23="н/ф",V23="",V23=0),360,U23+V23)</f>
        <v>81.19</v>
      </c>
      <c r="X23" s="118">
        <f>SUM(J23:J25,M23:M25,Q23:Q25,T23:T25,W23)</f>
        <v>392.16999999999996</v>
      </c>
      <c r="Y23" s="119">
        <f>Y20+1</f>
        <v>6</v>
      </c>
    </row>
    <row r="24" spans="2:25" ht="12.75">
      <c r="B24" s="61"/>
      <c r="C24" s="62"/>
      <c r="D24" s="92">
        <v>2</v>
      </c>
      <c r="E24" s="92">
        <v>5515</v>
      </c>
      <c r="F24" s="62" t="s">
        <v>142</v>
      </c>
      <c r="G24" s="63" t="s">
        <v>143</v>
      </c>
      <c r="H24" s="120">
        <v>0</v>
      </c>
      <c r="I24" s="121">
        <v>42</v>
      </c>
      <c r="J24" s="149">
        <f t="shared" si="2"/>
        <v>42</v>
      </c>
      <c r="K24" s="122">
        <v>0</v>
      </c>
      <c r="L24" s="123" t="s">
        <v>91</v>
      </c>
      <c r="M24" s="145">
        <f t="shared" si="3"/>
        <v>100</v>
      </c>
      <c r="N24" s="155">
        <v>0</v>
      </c>
      <c r="O24" s="123">
        <v>0</v>
      </c>
      <c r="P24" s="156">
        <v>0</v>
      </c>
      <c r="Q24" s="70">
        <f t="shared" si="0"/>
        <v>0</v>
      </c>
      <c r="R24" s="155">
        <v>0</v>
      </c>
      <c r="S24" s="123">
        <v>0</v>
      </c>
      <c r="T24" s="70">
        <f t="shared" si="1"/>
        <v>0</v>
      </c>
      <c r="U24" s="120"/>
      <c r="V24" s="121"/>
      <c r="W24" s="145"/>
      <c r="X24" s="96"/>
      <c r="Y24" s="78"/>
    </row>
    <row r="25" spans="2:25" ht="12.75">
      <c r="B25" s="124"/>
      <c r="C25" s="125"/>
      <c r="D25" s="126">
        <v>3</v>
      </c>
      <c r="E25" s="126">
        <v>4049</v>
      </c>
      <c r="F25" s="125" t="s">
        <v>187</v>
      </c>
      <c r="G25" s="127" t="s">
        <v>188</v>
      </c>
      <c r="H25" s="128">
        <v>0</v>
      </c>
      <c r="I25" s="129">
        <v>43.22</v>
      </c>
      <c r="J25" s="158">
        <f t="shared" si="2"/>
        <v>43.22</v>
      </c>
      <c r="K25" s="130">
        <v>0</v>
      </c>
      <c r="L25" s="93">
        <v>37.21</v>
      </c>
      <c r="M25" s="158">
        <f t="shared" si="3"/>
        <v>37.21</v>
      </c>
      <c r="N25" s="159">
        <v>0</v>
      </c>
      <c r="O25" s="93">
        <v>0</v>
      </c>
      <c r="P25" s="160">
        <v>0</v>
      </c>
      <c r="Q25" s="132">
        <f t="shared" si="0"/>
        <v>0</v>
      </c>
      <c r="R25" s="159">
        <v>0</v>
      </c>
      <c r="S25" s="93">
        <v>0</v>
      </c>
      <c r="T25" s="132">
        <f t="shared" si="1"/>
        <v>0</v>
      </c>
      <c r="U25" s="128"/>
      <c r="V25" s="129"/>
      <c r="W25" s="158"/>
      <c r="X25" s="133"/>
      <c r="Y25" s="134"/>
    </row>
    <row r="26" spans="2:25" ht="12.75">
      <c r="B26" s="61">
        <v>9008</v>
      </c>
      <c r="C26" s="62" t="s">
        <v>283</v>
      </c>
      <c r="D26" s="92">
        <v>1</v>
      </c>
      <c r="E26" s="92">
        <v>5521</v>
      </c>
      <c r="F26" s="62" t="s">
        <v>59</v>
      </c>
      <c r="G26" s="63" t="s">
        <v>118</v>
      </c>
      <c r="H26" s="120">
        <v>0</v>
      </c>
      <c r="I26" s="121">
        <v>40.75</v>
      </c>
      <c r="J26" s="157">
        <f t="shared" si="2"/>
        <v>40.75</v>
      </c>
      <c r="K26" s="122">
        <v>0</v>
      </c>
      <c r="L26" s="123">
        <v>36</v>
      </c>
      <c r="M26" s="161">
        <f t="shared" si="3"/>
        <v>36</v>
      </c>
      <c r="N26" s="155">
        <v>0</v>
      </c>
      <c r="O26" s="123">
        <v>0</v>
      </c>
      <c r="P26" s="156">
        <v>0</v>
      </c>
      <c r="Q26" s="114">
        <f t="shared" si="0"/>
        <v>0</v>
      </c>
      <c r="R26" s="155">
        <v>0</v>
      </c>
      <c r="S26" s="123">
        <v>0</v>
      </c>
      <c r="T26" s="114">
        <f t="shared" si="1"/>
        <v>0</v>
      </c>
      <c r="U26" s="120">
        <v>15</v>
      </c>
      <c r="V26" s="121">
        <v>88.03</v>
      </c>
      <c r="W26" s="161">
        <f>IF(OR(V26="снят",V26="н/я",V26="н/ф",V26="",V26=0),360,U26+V26)</f>
        <v>103.03</v>
      </c>
      <c r="X26" s="96">
        <f>SUM(J26:J28,M26:M28,Q26:Q28,T26:T28,W26)</f>
        <v>407.55999999999995</v>
      </c>
      <c r="Y26" s="97">
        <f>Y23+1</f>
        <v>7</v>
      </c>
    </row>
    <row r="27" spans="2:25" ht="12.75">
      <c r="B27" s="61"/>
      <c r="C27" s="62"/>
      <c r="D27" s="92">
        <v>2</v>
      </c>
      <c r="E27" s="92">
        <v>3014</v>
      </c>
      <c r="F27" s="62" t="s">
        <v>250</v>
      </c>
      <c r="G27" s="63" t="s">
        <v>251</v>
      </c>
      <c r="H27" s="120">
        <v>5</v>
      </c>
      <c r="I27" s="121">
        <v>45.87</v>
      </c>
      <c r="J27" s="149">
        <f t="shared" si="2"/>
        <v>50.87</v>
      </c>
      <c r="K27" s="122">
        <v>0</v>
      </c>
      <c r="L27" s="123">
        <v>36.79</v>
      </c>
      <c r="M27" s="145">
        <f t="shared" si="3"/>
        <v>36.79</v>
      </c>
      <c r="N27" s="155">
        <v>0</v>
      </c>
      <c r="O27" s="123">
        <v>0</v>
      </c>
      <c r="P27" s="156">
        <v>0</v>
      </c>
      <c r="Q27" s="70">
        <f t="shared" si="0"/>
        <v>0</v>
      </c>
      <c r="R27" s="155">
        <v>0</v>
      </c>
      <c r="S27" s="123">
        <v>0</v>
      </c>
      <c r="T27" s="70">
        <f t="shared" si="1"/>
        <v>0</v>
      </c>
      <c r="U27" s="120"/>
      <c r="V27" s="121"/>
      <c r="W27" s="145"/>
      <c r="X27" s="96"/>
      <c r="Y27" s="78"/>
    </row>
    <row r="28" spans="2:25" ht="12.75">
      <c r="B28" s="98"/>
      <c r="C28" s="99"/>
      <c r="D28" s="100">
        <v>3</v>
      </c>
      <c r="E28" s="100">
        <v>5530</v>
      </c>
      <c r="F28" s="99" t="s">
        <v>53</v>
      </c>
      <c r="G28" s="101" t="s">
        <v>141</v>
      </c>
      <c r="H28" s="102">
        <v>0</v>
      </c>
      <c r="I28" s="103">
        <v>40.12</v>
      </c>
      <c r="J28" s="158">
        <f t="shared" si="2"/>
        <v>40.12</v>
      </c>
      <c r="K28" s="104">
        <v>0</v>
      </c>
      <c r="L28" s="105" t="s">
        <v>91</v>
      </c>
      <c r="M28" s="158">
        <f t="shared" si="3"/>
        <v>100</v>
      </c>
      <c r="N28" s="151">
        <v>0</v>
      </c>
      <c r="O28" s="105">
        <v>0</v>
      </c>
      <c r="P28" s="147">
        <v>0</v>
      </c>
      <c r="Q28" s="67">
        <f t="shared" si="0"/>
        <v>0</v>
      </c>
      <c r="R28" s="151">
        <v>0</v>
      </c>
      <c r="S28" s="105">
        <v>0</v>
      </c>
      <c r="T28" s="67">
        <f t="shared" si="1"/>
        <v>0</v>
      </c>
      <c r="U28" s="102"/>
      <c r="V28" s="103"/>
      <c r="W28" s="158"/>
      <c r="X28" s="106"/>
      <c r="Y28" s="135"/>
    </row>
    <row r="29" spans="2:25" ht="12.75">
      <c r="B29" s="108">
        <v>9022</v>
      </c>
      <c r="C29" s="109" t="s">
        <v>287</v>
      </c>
      <c r="D29" s="110">
        <v>1</v>
      </c>
      <c r="E29" s="110">
        <v>6518</v>
      </c>
      <c r="F29" s="109" t="s">
        <v>55</v>
      </c>
      <c r="G29" s="111" t="s">
        <v>56</v>
      </c>
      <c r="H29" s="112">
        <v>0</v>
      </c>
      <c r="I29" s="113">
        <v>45.88</v>
      </c>
      <c r="J29" s="157">
        <f t="shared" si="2"/>
        <v>45.88</v>
      </c>
      <c r="K29" s="115">
        <v>0</v>
      </c>
      <c r="L29" s="116">
        <v>36.88</v>
      </c>
      <c r="M29" s="161">
        <f t="shared" si="3"/>
        <v>36.88</v>
      </c>
      <c r="N29" s="153">
        <v>0</v>
      </c>
      <c r="O29" s="116">
        <v>0</v>
      </c>
      <c r="P29" s="154">
        <v>0</v>
      </c>
      <c r="Q29" s="117">
        <f t="shared" si="0"/>
        <v>0</v>
      </c>
      <c r="R29" s="153">
        <v>0</v>
      </c>
      <c r="S29" s="116">
        <v>0</v>
      </c>
      <c r="T29" s="117">
        <f t="shared" si="1"/>
        <v>0</v>
      </c>
      <c r="U29" s="112">
        <v>5</v>
      </c>
      <c r="V29" s="113">
        <v>82.94</v>
      </c>
      <c r="W29" s="161">
        <f>IF(OR(V29="снят",V29="н/я",V29="н/ф",V29="",V29=0),360,U29+V29)</f>
        <v>87.94</v>
      </c>
      <c r="X29" s="118">
        <f>SUM(J29:J31,M29:M31,Q29:Q31,T29:T31,W29)</f>
        <v>416.26</v>
      </c>
      <c r="Y29" s="119">
        <f>Y26+1</f>
        <v>8</v>
      </c>
    </row>
    <row r="30" spans="2:25" ht="12.75">
      <c r="B30" s="61"/>
      <c r="C30" s="62"/>
      <c r="D30" s="92">
        <v>2</v>
      </c>
      <c r="E30" s="92">
        <v>4032</v>
      </c>
      <c r="F30" s="62" t="s">
        <v>119</v>
      </c>
      <c r="G30" s="63" t="s">
        <v>177</v>
      </c>
      <c r="H30" s="120">
        <v>0</v>
      </c>
      <c r="I30" s="121">
        <v>45.47</v>
      </c>
      <c r="J30" s="149">
        <f t="shared" si="2"/>
        <v>45.47</v>
      </c>
      <c r="K30" s="122">
        <v>0</v>
      </c>
      <c r="L30" s="123">
        <v>34.01</v>
      </c>
      <c r="M30" s="145">
        <f t="shared" si="3"/>
        <v>34.01</v>
      </c>
      <c r="N30" s="155">
        <v>0</v>
      </c>
      <c r="O30" s="123">
        <v>0</v>
      </c>
      <c r="P30" s="156">
        <v>0</v>
      </c>
      <c r="Q30" s="70">
        <f t="shared" si="0"/>
        <v>0</v>
      </c>
      <c r="R30" s="155">
        <v>0</v>
      </c>
      <c r="S30" s="123">
        <v>0</v>
      </c>
      <c r="T30" s="70">
        <f t="shared" si="1"/>
        <v>0</v>
      </c>
      <c r="U30" s="120"/>
      <c r="V30" s="121"/>
      <c r="W30" s="145"/>
      <c r="X30" s="96"/>
      <c r="Y30" s="78"/>
    </row>
    <row r="31" spans="2:25" ht="12.75">
      <c r="B31" s="124"/>
      <c r="C31" s="125"/>
      <c r="D31" s="126">
        <v>3</v>
      </c>
      <c r="E31" s="126">
        <v>6533</v>
      </c>
      <c r="F31" s="125" t="s">
        <v>274</v>
      </c>
      <c r="G31" s="127" t="s">
        <v>104</v>
      </c>
      <c r="H31" s="128">
        <v>0</v>
      </c>
      <c r="I31" s="129" t="s">
        <v>91</v>
      </c>
      <c r="J31" s="158">
        <f t="shared" si="2"/>
        <v>120</v>
      </c>
      <c r="K31" s="130">
        <v>10</v>
      </c>
      <c r="L31" s="93">
        <v>36.08</v>
      </c>
      <c r="M31" s="158">
        <f t="shared" si="3"/>
        <v>46.08</v>
      </c>
      <c r="N31" s="159">
        <v>0</v>
      </c>
      <c r="O31" s="93">
        <v>0</v>
      </c>
      <c r="P31" s="160">
        <v>0</v>
      </c>
      <c r="Q31" s="132">
        <f t="shared" si="0"/>
        <v>0</v>
      </c>
      <c r="R31" s="159">
        <v>0</v>
      </c>
      <c r="S31" s="93">
        <v>0</v>
      </c>
      <c r="T31" s="132">
        <f t="shared" si="1"/>
        <v>0</v>
      </c>
      <c r="U31" s="128"/>
      <c r="V31" s="129"/>
      <c r="W31" s="158"/>
      <c r="X31" s="133"/>
      <c r="Y31" s="134"/>
    </row>
    <row r="32" spans="2:25" ht="12.75">
      <c r="B32" s="207">
        <v>9002</v>
      </c>
      <c r="C32" s="208" t="s">
        <v>288</v>
      </c>
      <c r="D32" s="232">
        <v>1</v>
      </c>
      <c r="E32" s="232">
        <v>5507</v>
      </c>
      <c r="F32" s="208" t="s">
        <v>79</v>
      </c>
      <c r="G32" s="209" t="s">
        <v>127</v>
      </c>
      <c r="H32" s="233">
        <v>0</v>
      </c>
      <c r="I32" s="234">
        <v>42.75</v>
      </c>
      <c r="J32" s="235">
        <f t="shared" si="2"/>
        <v>42.75</v>
      </c>
      <c r="K32" s="236">
        <v>15</v>
      </c>
      <c r="L32" s="237">
        <v>37.87</v>
      </c>
      <c r="M32" s="238">
        <f t="shared" si="3"/>
        <v>52.87</v>
      </c>
      <c r="N32" s="239">
        <v>0</v>
      </c>
      <c r="O32" s="237">
        <v>0</v>
      </c>
      <c r="P32" s="240">
        <v>0</v>
      </c>
      <c r="Q32" s="241">
        <f t="shared" si="0"/>
        <v>0</v>
      </c>
      <c r="R32" s="239">
        <v>0</v>
      </c>
      <c r="S32" s="237">
        <v>0</v>
      </c>
      <c r="T32" s="241">
        <f t="shared" si="1"/>
        <v>0</v>
      </c>
      <c r="U32" s="233">
        <v>10</v>
      </c>
      <c r="V32" s="234">
        <v>77.91</v>
      </c>
      <c r="W32" s="238">
        <f>IF(OR(V32="снят",V32="н/я",V32="н/ф",V32="",V32=0),360,U32+V32)</f>
        <v>87.91</v>
      </c>
      <c r="X32" s="242">
        <f>SUM(J32:J34,M32:M34,Q32:Q34,T32:T34,W32)</f>
        <v>420.68999999999994</v>
      </c>
      <c r="Y32" s="243">
        <f>Y29+1</f>
        <v>9</v>
      </c>
    </row>
    <row r="33" spans="2:25" ht="12.75">
      <c r="B33" s="207"/>
      <c r="C33" s="208"/>
      <c r="D33" s="232">
        <v>2</v>
      </c>
      <c r="E33" s="232">
        <v>4019</v>
      </c>
      <c r="F33" s="208" t="s">
        <v>137</v>
      </c>
      <c r="G33" s="209" t="s">
        <v>199</v>
      </c>
      <c r="H33" s="233">
        <v>0</v>
      </c>
      <c r="I33" s="234">
        <v>43.06</v>
      </c>
      <c r="J33" s="244">
        <f t="shared" si="2"/>
        <v>43.06</v>
      </c>
      <c r="K33" s="236">
        <v>5</v>
      </c>
      <c r="L33" s="237">
        <v>37.26</v>
      </c>
      <c r="M33" s="245">
        <f t="shared" si="3"/>
        <v>42.26</v>
      </c>
      <c r="N33" s="239">
        <v>0</v>
      </c>
      <c r="O33" s="237">
        <v>0</v>
      </c>
      <c r="P33" s="240">
        <v>0</v>
      </c>
      <c r="Q33" s="213">
        <f t="shared" si="0"/>
        <v>0</v>
      </c>
      <c r="R33" s="239">
        <v>0</v>
      </c>
      <c r="S33" s="237">
        <v>0</v>
      </c>
      <c r="T33" s="213">
        <f t="shared" si="1"/>
        <v>0</v>
      </c>
      <c r="U33" s="233"/>
      <c r="V33" s="234"/>
      <c r="W33" s="245"/>
      <c r="X33" s="242"/>
      <c r="Y33" s="215"/>
    </row>
    <row r="34" spans="2:25" ht="12.75">
      <c r="B34" s="246"/>
      <c r="C34" s="247"/>
      <c r="D34" s="248">
        <v>3</v>
      </c>
      <c r="E34" s="248">
        <v>5502</v>
      </c>
      <c r="F34" s="247" t="s">
        <v>153</v>
      </c>
      <c r="G34" s="249" t="s">
        <v>154</v>
      </c>
      <c r="H34" s="250">
        <v>10</v>
      </c>
      <c r="I34" s="251">
        <v>41.84</v>
      </c>
      <c r="J34" s="252">
        <f t="shared" si="2"/>
        <v>51.84</v>
      </c>
      <c r="K34" s="253">
        <v>0</v>
      </c>
      <c r="L34" s="254" t="s">
        <v>91</v>
      </c>
      <c r="M34" s="252">
        <f t="shared" si="3"/>
        <v>100</v>
      </c>
      <c r="N34" s="255">
        <v>0</v>
      </c>
      <c r="O34" s="254">
        <v>0</v>
      </c>
      <c r="P34" s="256">
        <v>0</v>
      </c>
      <c r="Q34" s="226">
        <f t="shared" si="0"/>
        <v>0</v>
      </c>
      <c r="R34" s="255">
        <v>0</v>
      </c>
      <c r="S34" s="254">
        <v>0</v>
      </c>
      <c r="T34" s="226">
        <f t="shared" si="1"/>
        <v>0</v>
      </c>
      <c r="U34" s="250"/>
      <c r="V34" s="251"/>
      <c r="W34" s="252"/>
      <c r="X34" s="257"/>
      <c r="Y34" s="258"/>
    </row>
    <row r="35" spans="2:25" ht="12.75">
      <c r="B35" s="108">
        <v>9033</v>
      </c>
      <c r="C35" s="109" t="s">
        <v>290</v>
      </c>
      <c r="D35" s="110">
        <v>1</v>
      </c>
      <c r="E35" s="110">
        <v>4007</v>
      </c>
      <c r="F35" s="109" t="s">
        <v>149</v>
      </c>
      <c r="G35" s="111" t="s">
        <v>175</v>
      </c>
      <c r="H35" s="112">
        <v>0</v>
      </c>
      <c r="I35" s="113">
        <v>41.78</v>
      </c>
      <c r="J35" s="157">
        <f t="shared" si="2"/>
        <v>41.78</v>
      </c>
      <c r="K35" s="115">
        <v>0</v>
      </c>
      <c r="L35" s="116">
        <v>33.25</v>
      </c>
      <c r="M35" s="161">
        <f t="shared" si="3"/>
        <v>33.25</v>
      </c>
      <c r="N35" s="153">
        <v>0</v>
      </c>
      <c r="O35" s="116">
        <v>0</v>
      </c>
      <c r="P35" s="154">
        <v>0</v>
      </c>
      <c r="Q35" s="117">
        <f t="shared" si="0"/>
        <v>0</v>
      </c>
      <c r="R35" s="153">
        <v>0</v>
      </c>
      <c r="S35" s="116">
        <v>0</v>
      </c>
      <c r="T35" s="117">
        <f t="shared" si="1"/>
        <v>0</v>
      </c>
      <c r="U35" s="112">
        <v>5</v>
      </c>
      <c r="V35" s="113">
        <v>79.6</v>
      </c>
      <c r="W35" s="161">
        <f>IF(OR(V35="снят",V35="н/я",V35="н/ф",V35="",V35=0),360,U35+V35)</f>
        <v>84.6</v>
      </c>
      <c r="X35" s="118">
        <f>SUM(J35:J37,M35:M37,Q35:Q37,T35:T37,W35)</f>
        <v>425</v>
      </c>
      <c r="Y35" s="119">
        <f>Y32+1</f>
        <v>10</v>
      </c>
    </row>
    <row r="36" spans="2:25" ht="12.75">
      <c r="B36" s="61"/>
      <c r="C36" s="62"/>
      <c r="D36" s="92">
        <v>2</v>
      </c>
      <c r="E36" s="92">
        <v>6531</v>
      </c>
      <c r="F36" s="62" t="s">
        <v>99</v>
      </c>
      <c r="G36" s="63" t="s">
        <v>100</v>
      </c>
      <c r="H36" s="120">
        <v>0</v>
      </c>
      <c r="I36" s="121" t="s">
        <v>91</v>
      </c>
      <c r="J36" s="149">
        <f t="shared" si="2"/>
        <v>120</v>
      </c>
      <c r="K36" s="122">
        <v>5</v>
      </c>
      <c r="L36" s="123">
        <v>37.39</v>
      </c>
      <c r="M36" s="145">
        <f t="shared" si="3"/>
        <v>42.39</v>
      </c>
      <c r="N36" s="155">
        <v>0</v>
      </c>
      <c r="O36" s="123">
        <v>0</v>
      </c>
      <c r="P36" s="156">
        <v>0</v>
      </c>
      <c r="Q36" s="70">
        <f t="shared" si="0"/>
        <v>0</v>
      </c>
      <c r="R36" s="155">
        <v>0</v>
      </c>
      <c r="S36" s="123">
        <v>0</v>
      </c>
      <c r="T36" s="70">
        <f t="shared" si="1"/>
        <v>0</v>
      </c>
      <c r="U36" s="120"/>
      <c r="V36" s="121"/>
      <c r="W36" s="145"/>
      <c r="X36" s="96"/>
      <c r="Y36" s="78"/>
    </row>
    <row r="37" spans="2:25" ht="12.75">
      <c r="B37" s="124"/>
      <c r="C37" s="125"/>
      <c r="D37" s="126">
        <v>3</v>
      </c>
      <c r="E37" s="126">
        <v>4011</v>
      </c>
      <c r="F37" s="125" t="s">
        <v>111</v>
      </c>
      <c r="G37" s="127" t="s">
        <v>208</v>
      </c>
      <c r="H37" s="128">
        <v>0</v>
      </c>
      <c r="I37" s="129">
        <v>53.01</v>
      </c>
      <c r="J37" s="158">
        <f t="shared" si="2"/>
        <v>53.01</v>
      </c>
      <c r="K37" s="130">
        <v>10</v>
      </c>
      <c r="L37" s="93">
        <v>39.97</v>
      </c>
      <c r="M37" s="158">
        <f t="shared" si="3"/>
        <v>49.97</v>
      </c>
      <c r="N37" s="159">
        <v>0</v>
      </c>
      <c r="O37" s="93">
        <v>0</v>
      </c>
      <c r="P37" s="160">
        <v>0</v>
      </c>
      <c r="Q37" s="132">
        <f t="shared" si="0"/>
        <v>0</v>
      </c>
      <c r="R37" s="159">
        <v>0</v>
      </c>
      <c r="S37" s="93">
        <v>0</v>
      </c>
      <c r="T37" s="132">
        <f t="shared" si="1"/>
        <v>0</v>
      </c>
      <c r="U37" s="128"/>
      <c r="V37" s="129"/>
      <c r="W37" s="158"/>
      <c r="X37" s="133"/>
      <c r="Y37" s="134"/>
    </row>
    <row r="38" spans="2:25" ht="12.75">
      <c r="B38" s="61">
        <v>9026</v>
      </c>
      <c r="C38" s="62" t="s">
        <v>279</v>
      </c>
      <c r="D38" s="92">
        <v>1</v>
      </c>
      <c r="E38" s="92">
        <v>4047</v>
      </c>
      <c r="F38" s="62" t="s">
        <v>63</v>
      </c>
      <c r="G38" s="63" t="s">
        <v>195</v>
      </c>
      <c r="H38" s="120">
        <v>5</v>
      </c>
      <c r="I38" s="121">
        <v>45.04</v>
      </c>
      <c r="J38" s="157">
        <f t="shared" si="2"/>
        <v>50.04</v>
      </c>
      <c r="K38" s="122">
        <v>0</v>
      </c>
      <c r="L38" s="123">
        <v>34.84</v>
      </c>
      <c r="M38" s="161">
        <f t="shared" si="3"/>
        <v>34.84</v>
      </c>
      <c r="N38" s="155">
        <v>0</v>
      </c>
      <c r="O38" s="123">
        <v>0</v>
      </c>
      <c r="P38" s="156">
        <v>0</v>
      </c>
      <c r="Q38" s="114">
        <f t="shared" si="0"/>
        <v>0</v>
      </c>
      <c r="R38" s="155">
        <v>0</v>
      </c>
      <c r="S38" s="123">
        <v>0</v>
      </c>
      <c r="T38" s="114">
        <f t="shared" si="1"/>
        <v>0</v>
      </c>
      <c r="U38" s="120">
        <v>130</v>
      </c>
      <c r="V38" s="121">
        <v>60.14</v>
      </c>
      <c r="W38" s="161">
        <f>IF(OR(V38="снят",V38="н/я",V38="н/ф",V38="",V38=0),360,U38+V38)</f>
        <v>190.14</v>
      </c>
      <c r="X38" s="96">
        <f>SUM(J38:J40,M38:M40,Q38:Q40,T38:T40,W38)</f>
        <v>463.35999999999996</v>
      </c>
      <c r="Y38" s="97">
        <f>Y35+1</f>
        <v>11</v>
      </c>
    </row>
    <row r="39" spans="2:25" ht="12.75">
      <c r="B39" s="61"/>
      <c r="C39" s="62"/>
      <c r="D39" s="92">
        <v>2</v>
      </c>
      <c r="E39" s="92">
        <v>6520</v>
      </c>
      <c r="F39" s="62" t="s">
        <v>83</v>
      </c>
      <c r="G39" s="63" t="s">
        <v>84</v>
      </c>
      <c r="H39" s="120">
        <v>15</v>
      </c>
      <c r="I39" s="121">
        <v>43.03</v>
      </c>
      <c r="J39" s="149">
        <f t="shared" si="2"/>
        <v>58.03</v>
      </c>
      <c r="K39" s="122">
        <v>10</v>
      </c>
      <c r="L39" s="123">
        <v>42.16</v>
      </c>
      <c r="M39" s="145">
        <f t="shared" si="3"/>
        <v>52.16</v>
      </c>
      <c r="N39" s="155">
        <v>0</v>
      </c>
      <c r="O39" s="123">
        <v>0</v>
      </c>
      <c r="P39" s="156">
        <v>0</v>
      </c>
      <c r="Q39" s="70">
        <f t="shared" si="0"/>
        <v>0</v>
      </c>
      <c r="R39" s="155">
        <v>0</v>
      </c>
      <c r="S39" s="123">
        <v>0</v>
      </c>
      <c r="T39" s="70">
        <f t="shared" si="1"/>
        <v>0</v>
      </c>
      <c r="U39" s="120"/>
      <c r="V39" s="121"/>
      <c r="W39" s="145"/>
      <c r="X39" s="96"/>
      <c r="Y39" s="78"/>
    </row>
    <row r="40" spans="2:25" ht="12.75">
      <c r="B40" s="98"/>
      <c r="C40" s="99"/>
      <c r="D40" s="100">
        <v>3</v>
      </c>
      <c r="E40" s="100">
        <v>4043</v>
      </c>
      <c r="F40" s="99" t="s">
        <v>180</v>
      </c>
      <c r="G40" s="101" t="s">
        <v>181</v>
      </c>
      <c r="H40" s="102">
        <v>0</v>
      </c>
      <c r="I40" s="103">
        <v>43.28</v>
      </c>
      <c r="J40" s="158">
        <f t="shared" si="2"/>
        <v>43.28</v>
      </c>
      <c r="K40" s="104">
        <v>0</v>
      </c>
      <c r="L40" s="105">
        <v>34.87</v>
      </c>
      <c r="M40" s="158">
        <f t="shared" si="3"/>
        <v>34.87</v>
      </c>
      <c r="N40" s="151">
        <v>0</v>
      </c>
      <c r="O40" s="105">
        <v>0</v>
      </c>
      <c r="P40" s="147">
        <v>0</v>
      </c>
      <c r="Q40" s="67">
        <f aca="true" t="shared" si="4" ref="Q40:Q71">IF(OR(N40="снят",N40="н/я",N40="н/ф",N40=""),0,O40+P40)</f>
        <v>0</v>
      </c>
      <c r="R40" s="151">
        <v>0</v>
      </c>
      <c r="S40" s="105">
        <v>0</v>
      </c>
      <c r="T40" s="67">
        <f aca="true" t="shared" si="5" ref="T40:T71">IF(OR(R40="снят",R40="н/я",R40="н/ф",R40=""),0,S40)</f>
        <v>0</v>
      </c>
      <c r="U40" s="102"/>
      <c r="V40" s="103"/>
      <c r="W40" s="158"/>
      <c r="X40" s="106"/>
      <c r="Y40" s="135"/>
    </row>
    <row r="41" spans="2:25" ht="12.75">
      <c r="B41" s="108">
        <v>9029</v>
      </c>
      <c r="C41" s="109" t="s">
        <v>281</v>
      </c>
      <c r="D41" s="110">
        <v>1</v>
      </c>
      <c r="E41" s="110">
        <v>6516</v>
      </c>
      <c r="F41" s="109" t="s">
        <v>68</v>
      </c>
      <c r="G41" s="111" t="s">
        <v>72</v>
      </c>
      <c r="H41" s="112">
        <v>5</v>
      </c>
      <c r="I41" s="113">
        <v>49.7</v>
      </c>
      <c r="J41" s="157">
        <f t="shared" si="2"/>
        <v>54.7</v>
      </c>
      <c r="K41" s="115">
        <v>5</v>
      </c>
      <c r="L41" s="116">
        <v>41.93</v>
      </c>
      <c r="M41" s="161">
        <f t="shared" si="3"/>
        <v>46.93</v>
      </c>
      <c r="N41" s="153">
        <v>0</v>
      </c>
      <c r="O41" s="116">
        <v>0</v>
      </c>
      <c r="P41" s="154">
        <v>0</v>
      </c>
      <c r="Q41" s="117">
        <f t="shared" si="4"/>
        <v>0</v>
      </c>
      <c r="R41" s="153">
        <v>0</v>
      </c>
      <c r="S41" s="116">
        <v>0</v>
      </c>
      <c r="T41" s="117">
        <f t="shared" si="5"/>
        <v>0</v>
      </c>
      <c r="U41" s="112">
        <v>50</v>
      </c>
      <c r="V41" s="113">
        <v>92.12</v>
      </c>
      <c r="W41" s="161">
        <f>IF(OR(V41="снят",V41="н/я",V41="н/ф",V41="",V41=0),360,U41+V41)</f>
        <v>142.12</v>
      </c>
      <c r="X41" s="118">
        <f>SUM(J41:J43,M41:M43,Q41:Q43,T41:T43,W41)</f>
        <v>471.67999999999995</v>
      </c>
      <c r="Y41" s="119">
        <f>Y38+1</f>
        <v>12</v>
      </c>
    </row>
    <row r="42" spans="2:25" ht="12.75">
      <c r="B42" s="61"/>
      <c r="C42" s="62"/>
      <c r="D42" s="92">
        <v>2</v>
      </c>
      <c r="E42" s="92">
        <v>4005</v>
      </c>
      <c r="F42" s="62" t="s">
        <v>162</v>
      </c>
      <c r="G42" s="63" t="s">
        <v>213</v>
      </c>
      <c r="H42" s="120">
        <v>15</v>
      </c>
      <c r="I42" s="121">
        <v>51.51</v>
      </c>
      <c r="J42" s="149">
        <f t="shared" si="2"/>
        <v>66.50999999999999</v>
      </c>
      <c r="K42" s="122">
        <v>5</v>
      </c>
      <c r="L42" s="123">
        <v>42.33</v>
      </c>
      <c r="M42" s="145">
        <f t="shared" si="3"/>
        <v>47.33</v>
      </c>
      <c r="N42" s="155">
        <v>0</v>
      </c>
      <c r="O42" s="123">
        <v>0</v>
      </c>
      <c r="P42" s="156">
        <v>0</v>
      </c>
      <c r="Q42" s="70">
        <f t="shared" si="4"/>
        <v>0</v>
      </c>
      <c r="R42" s="155">
        <v>0</v>
      </c>
      <c r="S42" s="123">
        <v>0</v>
      </c>
      <c r="T42" s="70">
        <f t="shared" si="5"/>
        <v>0</v>
      </c>
      <c r="U42" s="120"/>
      <c r="V42" s="121"/>
      <c r="W42" s="145"/>
      <c r="X42" s="96"/>
      <c r="Y42" s="78"/>
    </row>
    <row r="43" spans="2:25" ht="12.75">
      <c r="B43" s="124"/>
      <c r="C43" s="125"/>
      <c r="D43" s="126">
        <v>3</v>
      </c>
      <c r="E43" s="126">
        <v>6526</v>
      </c>
      <c r="F43" s="125" t="s">
        <v>85</v>
      </c>
      <c r="G43" s="127" t="s">
        <v>86</v>
      </c>
      <c r="H43" s="128">
        <v>10</v>
      </c>
      <c r="I43" s="129">
        <v>48</v>
      </c>
      <c r="J43" s="158">
        <f t="shared" si="2"/>
        <v>58</v>
      </c>
      <c r="K43" s="130">
        <v>20</v>
      </c>
      <c r="L43" s="93">
        <v>36.09</v>
      </c>
      <c r="M43" s="158">
        <f t="shared" si="3"/>
        <v>56.09</v>
      </c>
      <c r="N43" s="159">
        <v>0</v>
      </c>
      <c r="O43" s="93">
        <v>0</v>
      </c>
      <c r="P43" s="160">
        <v>0</v>
      </c>
      <c r="Q43" s="132">
        <f t="shared" si="4"/>
        <v>0</v>
      </c>
      <c r="R43" s="159">
        <v>0</v>
      </c>
      <c r="S43" s="93">
        <v>0</v>
      </c>
      <c r="T43" s="132">
        <f t="shared" si="5"/>
        <v>0</v>
      </c>
      <c r="U43" s="128"/>
      <c r="V43" s="129"/>
      <c r="W43" s="158"/>
      <c r="X43" s="133"/>
      <c r="Y43" s="134"/>
    </row>
    <row r="44" spans="2:25" ht="12.75">
      <c r="B44" s="61">
        <v>9017</v>
      </c>
      <c r="C44" s="62" t="s">
        <v>286</v>
      </c>
      <c r="D44" s="92">
        <v>1</v>
      </c>
      <c r="E44" s="92">
        <v>5504</v>
      </c>
      <c r="F44" s="62" t="s">
        <v>59</v>
      </c>
      <c r="G44" s="63" t="s">
        <v>146</v>
      </c>
      <c r="H44" s="120">
        <v>0</v>
      </c>
      <c r="I44" s="121">
        <v>43.66</v>
      </c>
      <c r="J44" s="157">
        <f t="shared" si="2"/>
        <v>43.66</v>
      </c>
      <c r="K44" s="122">
        <v>0</v>
      </c>
      <c r="L44" s="123" t="s">
        <v>91</v>
      </c>
      <c r="M44" s="161">
        <f t="shared" si="3"/>
        <v>100</v>
      </c>
      <c r="N44" s="155">
        <v>0</v>
      </c>
      <c r="O44" s="123">
        <v>0</v>
      </c>
      <c r="P44" s="156">
        <v>0</v>
      </c>
      <c r="Q44" s="114">
        <f t="shared" si="4"/>
        <v>0</v>
      </c>
      <c r="R44" s="155">
        <v>0</v>
      </c>
      <c r="S44" s="123">
        <v>0</v>
      </c>
      <c r="T44" s="114">
        <f t="shared" si="5"/>
        <v>0</v>
      </c>
      <c r="U44" s="120">
        <v>120</v>
      </c>
      <c r="V44" s="121">
        <v>59.11</v>
      </c>
      <c r="W44" s="161">
        <f>IF(OR(V44="снят",V44="н/я",V44="н/ф",V44="",V44=0),360,U44+V44)</f>
        <v>179.11</v>
      </c>
      <c r="X44" s="96">
        <f>SUM(J44:J46,M44:M46,Q44:Q46,T44:T46,W44)</f>
        <v>505.08000000000004</v>
      </c>
      <c r="Y44" s="97">
        <f>Y41+1</f>
        <v>13</v>
      </c>
    </row>
    <row r="45" spans="2:25" ht="12.75">
      <c r="B45" s="61"/>
      <c r="C45" s="62"/>
      <c r="D45" s="92">
        <v>2</v>
      </c>
      <c r="E45" s="92">
        <v>3015</v>
      </c>
      <c r="F45" s="62" t="s">
        <v>142</v>
      </c>
      <c r="G45" s="63" t="s">
        <v>249</v>
      </c>
      <c r="H45" s="120">
        <v>0</v>
      </c>
      <c r="I45" s="121">
        <v>42.9</v>
      </c>
      <c r="J45" s="149">
        <f t="shared" si="2"/>
        <v>42.9</v>
      </c>
      <c r="K45" s="122">
        <v>0</v>
      </c>
      <c r="L45" s="123">
        <v>35.24</v>
      </c>
      <c r="M45" s="145">
        <f t="shared" si="3"/>
        <v>35.24</v>
      </c>
      <c r="N45" s="155">
        <v>0</v>
      </c>
      <c r="O45" s="123">
        <v>0</v>
      </c>
      <c r="P45" s="156">
        <v>0</v>
      </c>
      <c r="Q45" s="70">
        <f t="shared" si="4"/>
        <v>0</v>
      </c>
      <c r="R45" s="155">
        <v>0</v>
      </c>
      <c r="S45" s="123">
        <v>0</v>
      </c>
      <c r="T45" s="70">
        <f t="shared" si="5"/>
        <v>0</v>
      </c>
      <c r="U45" s="120"/>
      <c r="V45" s="121"/>
      <c r="W45" s="145"/>
      <c r="X45" s="96"/>
      <c r="Y45" s="78"/>
    </row>
    <row r="46" spans="2:25" ht="12.75">
      <c r="B46" s="98"/>
      <c r="C46" s="99"/>
      <c r="D46" s="100">
        <v>3</v>
      </c>
      <c r="E46" s="100">
        <v>5525</v>
      </c>
      <c r="F46" s="99" t="s">
        <v>132</v>
      </c>
      <c r="G46" s="101" t="s">
        <v>133</v>
      </c>
      <c r="H46" s="102">
        <v>10</v>
      </c>
      <c r="I46" s="103">
        <v>41.69</v>
      </c>
      <c r="J46" s="158">
        <f t="shared" si="2"/>
        <v>51.69</v>
      </c>
      <c r="K46" s="104">
        <v>10</v>
      </c>
      <c r="L46" s="105">
        <v>42.48</v>
      </c>
      <c r="M46" s="158">
        <f t="shared" si="3"/>
        <v>52.48</v>
      </c>
      <c r="N46" s="151">
        <v>0</v>
      </c>
      <c r="O46" s="105">
        <v>0</v>
      </c>
      <c r="P46" s="147">
        <v>0</v>
      </c>
      <c r="Q46" s="67">
        <f t="shared" si="4"/>
        <v>0</v>
      </c>
      <c r="R46" s="151">
        <v>0</v>
      </c>
      <c r="S46" s="105">
        <v>0</v>
      </c>
      <c r="T46" s="67">
        <f t="shared" si="5"/>
        <v>0</v>
      </c>
      <c r="U46" s="102"/>
      <c r="V46" s="103"/>
      <c r="W46" s="158"/>
      <c r="X46" s="106"/>
      <c r="Y46" s="135"/>
    </row>
    <row r="47" spans="2:25" ht="12.75">
      <c r="B47" s="259">
        <v>9001</v>
      </c>
      <c r="C47" s="260" t="s">
        <v>291</v>
      </c>
      <c r="D47" s="261">
        <v>1</v>
      </c>
      <c r="E47" s="261">
        <v>4046</v>
      </c>
      <c r="F47" s="260" t="s">
        <v>224</v>
      </c>
      <c r="G47" s="262" t="s">
        <v>225</v>
      </c>
      <c r="H47" s="263">
        <v>0</v>
      </c>
      <c r="I47" s="264" t="s">
        <v>91</v>
      </c>
      <c r="J47" s="235">
        <f t="shared" si="2"/>
        <v>120</v>
      </c>
      <c r="K47" s="265">
        <v>0</v>
      </c>
      <c r="L47" s="266">
        <v>36.09</v>
      </c>
      <c r="M47" s="238">
        <f t="shared" si="3"/>
        <v>36.09</v>
      </c>
      <c r="N47" s="267">
        <v>0</v>
      </c>
      <c r="O47" s="266">
        <v>0</v>
      </c>
      <c r="P47" s="268">
        <v>0</v>
      </c>
      <c r="Q47" s="269">
        <f t="shared" si="4"/>
        <v>0</v>
      </c>
      <c r="R47" s="267">
        <v>0</v>
      </c>
      <c r="S47" s="266">
        <v>0</v>
      </c>
      <c r="T47" s="269">
        <f t="shared" si="5"/>
        <v>0</v>
      </c>
      <c r="U47" s="263">
        <v>125</v>
      </c>
      <c r="V47" s="264">
        <v>84.93</v>
      </c>
      <c r="W47" s="238">
        <f>IF(OR(V47="снят",V47="н/я",V47="н/ф",V47="",V47=0),360,U47+V47)</f>
        <v>209.93</v>
      </c>
      <c r="X47" s="270">
        <f>SUM(J47:J49,M47:M49,Q47:Q49,T47:T49,W47)</f>
        <v>554.9100000000001</v>
      </c>
      <c r="Y47" s="271">
        <f>Y44+1</f>
        <v>14</v>
      </c>
    </row>
    <row r="48" spans="2:25" ht="12.75">
      <c r="B48" s="207"/>
      <c r="C48" s="208"/>
      <c r="D48" s="232">
        <v>2</v>
      </c>
      <c r="E48" s="232">
        <v>6503</v>
      </c>
      <c r="F48" s="208" t="s">
        <v>79</v>
      </c>
      <c r="G48" s="209" t="s">
        <v>80</v>
      </c>
      <c r="H48" s="233">
        <v>15</v>
      </c>
      <c r="I48" s="234">
        <v>43.47</v>
      </c>
      <c r="J48" s="244">
        <f t="shared" si="2"/>
        <v>58.47</v>
      </c>
      <c r="K48" s="236">
        <v>10</v>
      </c>
      <c r="L48" s="237">
        <v>34.44</v>
      </c>
      <c r="M48" s="245">
        <f t="shared" si="3"/>
        <v>44.44</v>
      </c>
      <c r="N48" s="239">
        <v>0</v>
      </c>
      <c r="O48" s="237">
        <v>0</v>
      </c>
      <c r="P48" s="240">
        <v>0</v>
      </c>
      <c r="Q48" s="213">
        <f t="shared" si="4"/>
        <v>0</v>
      </c>
      <c r="R48" s="239">
        <v>0</v>
      </c>
      <c r="S48" s="237">
        <v>0</v>
      </c>
      <c r="T48" s="213">
        <f t="shared" si="5"/>
        <v>0</v>
      </c>
      <c r="U48" s="233"/>
      <c r="V48" s="234"/>
      <c r="W48" s="245"/>
      <c r="X48" s="242"/>
      <c r="Y48" s="215"/>
    </row>
    <row r="49" spans="2:25" ht="12.75">
      <c r="B49" s="272"/>
      <c r="C49" s="273"/>
      <c r="D49" s="274">
        <v>3</v>
      </c>
      <c r="E49" s="274">
        <v>4006</v>
      </c>
      <c r="F49" s="273" t="s">
        <v>153</v>
      </c>
      <c r="G49" s="275" t="s">
        <v>191</v>
      </c>
      <c r="H49" s="276">
        <v>0</v>
      </c>
      <c r="I49" s="277">
        <v>48.94</v>
      </c>
      <c r="J49" s="252">
        <f t="shared" si="2"/>
        <v>48.94</v>
      </c>
      <c r="K49" s="278">
        <v>0</v>
      </c>
      <c r="L49" s="279">
        <v>37.04</v>
      </c>
      <c r="M49" s="252">
        <f t="shared" si="3"/>
        <v>37.04</v>
      </c>
      <c r="N49" s="280">
        <v>0</v>
      </c>
      <c r="O49" s="279">
        <v>0</v>
      </c>
      <c r="P49" s="281">
        <v>0</v>
      </c>
      <c r="Q49" s="282">
        <f t="shared" si="4"/>
        <v>0</v>
      </c>
      <c r="R49" s="280">
        <v>0</v>
      </c>
      <c r="S49" s="279">
        <v>0</v>
      </c>
      <c r="T49" s="282">
        <f t="shared" si="5"/>
        <v>0</v>
      </c>
      <c r="U49" s="276"/>
      <c r="V49" s="277"/>
      <c r="W49" s="252"/>
      <c r="X49" s="283"/>
      <c r="Y49" s="284"/>
    </row>
    <row r="50" spans="2:25" ht="12.75">
      <c r="B50" s="61">
        <v>9014</v>
      </c>
      <c r="C50" s="62" t="s">
        <v>289</v>
      </c>
      <c r="D50" s="92">
        <v>1</v>
      </c>
      <c r="E50" s="92">
        <v>4001</v>
      </c>
      <c r="F50" s="62" t="s">
        <v>147</v>
      </c>
      <c r="G50" s="63" t="s">
        <v>222</v>
      </c>
      <c r="H50" s="120">
        <v>10</v>
      </c>
      <c r="I50" s="121">
        <v>49.6</v>
      </c>
      <c r="J50" s="157">
        <f t="shared" si="2"/>
        <v>59.6</v>
      </c>
      <c r="K50" s="122">
        <v>0</v>
      </c>
      <c r="L50" s="123" t="s">
        <v>91</v>
      </c>
      <c r="M50" s="161">
        <f t="shared" si="3"/>
        <v>100</v>
      </c>
      <c r="N50" s="155">
        <v>0</v>
      </c>
      <c r="O50" s="123">
        <v>0</v>
      </c>
      <c r="P50" s="156">
        <v>0</v>
      </c>
      <c r="Q50" s="114">
        <f t="shared" si="4"/>
        <v>0</v>
      </c>
      <c r="R50" s="155">
        <v>0</v>
      </c>
      <c r="S50" s="123">
        <v>0</v>
      </c>
      <c r="T50" s="114">
        <f t="shared" si="5"/>
        <v>0</v>
      </c>
      <c r="U50" s="120">
        <v>135</v>
      </c>
      <c r="V50" s="121">
        <v>84.63</v>
      </c>
      <c r="W50" s="161">
        <f>IF(OR(V50="снят",V50="н/я",V50="н/ф",V50="",V50=0),360,U50+V50)</f>
        <v>219.63</v>
      </c>
      <c r="X50" s="96">
        <f>SUM(J50:J52,M50:M52,Q50:Q52,T50:T52,W50)</f>
        <v>569.0799999999999</v>
      </c>
      <c r="Y50" s="97">
        <f>Y47+1</f>
        <v>15</v>
      </c>
    </row>
    <row r="51" spans="2:25" ht="12.75">
      <c r="B51" s="61"/>
      <c r="C51" s="62"/>
      <c r="D51" s="92">
        <v>2</v>
      </c>
      <c r="E51" s="92">
        <v>6506</v>
      </c>
      <c r="F51" s="62" t="s">
        <v>81</v>
      </c>
      <c r="G51" s="63" t="s">
        <v>82</v>
      </c>
      <c r="H51" s="120">
        <v>15</v>
      </c>
      <c r="I51" s="121">
        <v>48.94</v>
      </c>
      <c r="J51" s="149">
        <f t="shared" si="2"/>
        <v>63.94</v>
      </c>
      <c r="K51" s="122">
        <v>5</v>
      </c>
      <c r="L51" s="123">
        <v>37.94</v>
      </c>
      <c r="M51" s="145">
        <f t="shared" si="3"/>
        <v>42.94</v>
      </c>
      <c r="N51" s="155">
        <v>0</v>
      </c>
      <c r="O51" s="123">
        <v>0</v>
      </c>
      <c r="P51" s="156">
        <v>0</v>
      </c>
      <c r="Q51" s="70">
        <f t="shared" si="4"/>
        <v>0</v>
      </c>
      <c r="R51" s="155">
        <v>0</v>
      </c>
      <c r="S51" s="123">
        <v>0</v>
      </c>
      <c r="T51" s="70">
        <f t="shared" si="5"/>
        <v>0</v>
      </c>
      <c r="U51" s="120"/>
      <c r="V51" s="121"/>
      <c r="W51" s="145"/>
      <c r="X51" s="96"/>
      <c r="Y51" s="78"/>
    </row>
    <row r="52" spans="2:25" ht="12.75">
      <c r="B52" s="136"/>
      <c r="C52" s="137"/>
      <c r="D52" s="138">
        <v>3</v>
      </c>
      <c r="E52" s="138">
        <v>4024</v>
      </c>
      <c r="F52" s="137" t="s">
        <v>189</v>
      </c>
      <c r="G52" s="139" t="s">
        <v>190</v>
      </c>
      <c r="H52" s="140">
        <v>5</v>
      </c>
      <c r="I52" s="141">
        <v>44.76</v>
      </c>
      <c r="J52" s="158">
        <f t="shared" si="2"/>
        <v>49.76</v>
      </c>
      <c r="K52" s="142">
        <v>0</v>
      </c>
      <c r="L52" s="131">
        <v>33.21</v>
      </c>
      <c r="M52" s="158">
        <f t="shared" si="3"/>
        <v>33.21</v>
      </c>
      <c r="N52" s="162">
        <v>0</v>
      </c>
      <c r="O52" s="131">
        <v>0</v>
      </c>
      <c r="P52" s="163">
        <v>0</v>
      </c>
      <c r="Q52" s="132">
        <f t="shared" si="4"/>
        <v>0</v>
      </c>
      <c r="R52" s="162">
        <v>0</v>
      </c>
      <c r="S52" s="131">
        <v>0</v>
      </c>
      <c r="T52" s="132">
        <f t="shared" si="5"/>
        <v>0</v>
      </c>
      <c r="U52" s="140"/>
      <c r="V52" s="141"/>
      <c r="W52" s="158"/>
      <c r="X52" s="143"/>
      <c r="Y52" s="134"/>
    </row>
    <row r="53" spans="2:25" ht="12.75">
      <c r="B53" s="108">
        <v>9036</v>
      </c>
      <c r="C53" s="109" t="s">
        <v>282</v>
      </c>
      <c r="D53" s="110">
        <v>1</v>
      </c>
      <c r="E53" s="110">
        <v>6507</v>
      </c>
      <c r="F53" s="109" t="s">
        <v>66</v>
      </c>
      <c r="G53" s="111" t="s">
        <v>67</v>
      </c>
      <c r="H53" s="112">
        <v>0</v>
      </c>
      <c r="I53" s="113">
        <v>49.91</v>
      </c>
      <c r="J53" s="152">
        <f t="shared" si="2"/>
        <v>49.91</v>
      </c>
      <c r="K53" s="115">
        <v>5</v>
      </c>
      <c r="L53" s="116">
        <v>42.32</v>
      </c>
      <c r="M53" s="152">
        <f t="shared" si="3"/>
        <v>47.32</v>
      </c>
      <c r="N53" s="153">
        <v>0</v>
      </c>
      <c r="O53" s="116">
        <v>0</v>
      </c>
      <c r="P53" s="154">
        <v>0</v>
      </c>
      <c r="Q53" s="117">
        <f t="shared" si="4"/>
        <v>0</v>
      </c>
      <c r="R53" s="153">
        <v>0</v>
      </c>
      <c r="S53" s="116">
        <v>0</v>
      </c>
      <c r="T53" s="117">
        <f t="shared" si="5"/>
        <v>0</v>
      </c>
      <c r="U53" s="112">
        <v>0</v>
      </c>
      <c r="V53" s="113">
        <v>0</v>
      </c>
      <c r="W53" s="152">
        <f>IF(OR(V53="снят",V53="н/я",V53="н/ф",V53="",V53=0),0,360-U53-V53)</f>
        <v>0</v>
      </c>
      <c r="X53" s="118">
        <f>SUM(J53:J55,M53:M55,Q53:Q55,T53:T55,W53)</f>
        <v>347.09999999999997</v>
      </c>
      <c r="Y53" s="119">
        <f>Y50+1</f>
        <v>16</v>
      </c>
    </row>
    <row r="54" spans="2:25" ht="12.75">
      <c r="B54" s="61"/>
      <c r="C54" s="62"/>
      <c r="D54" s="92">
        <v>2</v>
      </c>
      <c r="E54" s="92">
        <v>4016</v>
      </c>
      <c r="F54" s="62" t="s">
        <v>206</v>
      </c>
      <c r="G54" s="63" t="s">
        <v>233</v>
      </c>
      <c r="H54" s="120">
        <v>15</v>
      </c>
      <c r="I54" s="121">
        <v>51.72</v>
      </c>
      <c r="J54" s="149">
        <f t="shared" si="2"/>
        <v>66.72</v>
      </c>
      <c r="K54" s="122">
        <v>5</v>
      </c>
      <c r="L54" s="123">
        <v>43.08</v>
      </c>
      <c r="M54" s="145">
        <f t="shared" si="3"/>
        <v>48.08</v>
      </c>
      <c r="N54" s="155">
        <v>0</v>
      </c>
      <c r="O54" s="123">
        <v>0</v>
      </c>
      <c r="P54" s="156">
        <v>0</v>
      </c>
      <c r="Q54" s="70">
        <f t="shared" si="4"/>
        <v>0</v>
      </c>
      <c r="R54" s="155">
        <v>0</v>
      </c>
      <c r="S54" s="123">
        <v>0</v>
      </c>
      <c r="T54" s="70">
        <f t="shared" si="5"/>
        <v>0</v>
      </c>
      <c r="U54" s="120"/>
      <c r="V54" s="121"/>
      <c r="W54" s="157"/>
      <c r="X54" s="96"/>
      <c r="Y54" s="78"/>
    </row>
    <row r="55" spans="2:25" ht="12.75">
      <c r="B55" s="124"/>
      <c r="C55" s="125"/>
      <c r="D55" s="126">
        <v>3</v>
      </c>
      <c r="E55" s="126">
        <v>6519</v>
      </c>
      <c r="F55" s="125" t="s">
        <v>87</v>
      </c>
      <c r="G55" s="127" t="s">
        <v>88</v>
      </c>
      <c r="H55" s="128">
        <v>30</v>
      </c>
      <c r="I55" s="129">
        <v>49.94</v>
      </c>
      <c r="J55" s="158">
        <f t="shared" si="2"/>
        <v>79.94</v>
      </c>
      <c r="K55" s="130">
        <v>10</v>
      </c>
      <c r="L55" s="93">
        <v>45.13</v>
      </c>
      <c r="M55" s="158">
        <f t="shared" si="3"/>
        <v>55.13</v>
      </c>
      <c r="N55" s="159">
        <v>0</v>
      </c>
      <c r="O55" s="93">
        <v>0</v>
      </c>
      <c r="P55" s="160">
        <v>0</v>
      </c>
      <c r="Q55" s="132">
        <f t="shared" si="4"/>
        <v>0</v>
      </c>
      <c r="R55" s="159">
        <v>0</v>
      </c>
      <c r="S55" s="93">
        <v>0</v>
      </c>
      <c r="T55" s="132">
        <f t="shared" si="5"/>
        <v>0</v>
      </c>
      <c r="U55" s="128"/>
      <c r="V55" s="129"/>
      <c r="W55" s="144"/>
      <c r="X55" s="133"/>
      <c r="Y55" s="134"/>
    </row>
    <row r="56" spans="2:25" ht="12.75">
      <c r="B56" s="207">
        <v>9004</v>
      </c>
      <c r="C56" s="208" t="s">
        <v>294</v>
      </c>
      <c r="D56" s="232">
        <v>1</v>
      </c>
      <c r="E56" s="232">
        <v>5512</v>
      </c>
      <c r="F56" s="208" t="s">
        <v>134</v>
      </c>
      <c r="G56" s="209" t="s">
        <v>135</v>
      </c>
      <c r="H56" s="233">
        <v>10</v>
      </c>
      <c r="I56" s="234">
        <v>42</v>
      </c>
      <c r="J56" s="235">
        <f t="shared" si="2"/>
        <v>52</v>
      </c>
      <c r="K56" s="236">
        <v>15</v>
      </c>
      <c r="L56" s="237">
        <v>37.55</v>
      </c>
      <c r="M56" s="238">
        <f t="shared" si="3"/>
        <v>52.55</v>
      </c>
      <c r="N56" s="239">
        <v>0</v>
      </c>
      <c r="O56" s="237">
        <v>0</v>
      </c>
      <c r="P56" s="240">
        <v>0</v>
      </c>
      <c r="Q56" s="241">
        <f t="shared" si="4"/>
        <v>0</v>
      </c>
      <c r="R56" s="239">
        <v>0</v>
      </c>
      <c r="S56" s="237">
        <v>0</v>
      </c>
      <c r="T56" s="241">
        <f t="shared" si="5"/>
        <v>0</v>
      </c>
      <c r="U56" s="233">
        <v>0</v>
      </c>
      <c r="V56" s="234">
        <v>0</v>
      </c>
      <c r="W56" s="235">
        <f>IF(OR(V56="снят",V56="н/я",V56="н/ф",V56="",V56=0),0,360-U56-V56)</f>
        <v>0</v>
      </c>
      <c r="X56" s="242">
        <f>SUM(J56:J58,M56:M58,Q56:Q58,T56:T58,W56)</f>
        <v>356.58</v>
      </c>
      <c r="Y56" s="243">
        <f>Y53+1</f>
        <v>17</v>
      </c>
    </row>
    <row r="57" spans="2:25" ht="12.75">
      <c r="B57" s="207"/>
      <c r="C57" s="208"/>
      <c r="D57" s="232">
        <v>2</v>
      </c>
      <c r="E57" s="232">
        <v>3006</v>
      </c>
      <c r="F57" s="208" t="s">
        <v>263</v>
      </c>
      <c r="G57" s="209" t="s">
        <v>264</v>
      </c>
      <c r="H57" s="233">
        <v>0</v>
      </c>
      <c r="I57" s="234" t="s">
        <v>91</v>
      </c>
      <c r="J57" s="244">
        <f t="shared" si="2"/>
        <v>120</v>
      </c>
      <c r="K57" s="236">
        <v>0</v>
      </c>
      <c r="L57" s="237">
        <v>36.27</v>
      </c>
      <c r="M57" s="245">
        <f t="shared" si="3"/>
        <v>36.27</v>
      </c>
      <c r="N57" s="239">
        <v>0</v>
      </c>
      <c r="O57" s="237">
        <v>0</v>
      </c>
      <c r="P57" s="240">
        <v>0</v>
      </c>
      <c r="Q57" s="213">
        <f t="shared" si="4"/>
        <v>0</v>
      </c>
      <c r="R57" s="239">
        <v>0</v>
      </c>
      <c r="S57" s="237">
        <v>0</v>
      </c>
      <c r="T57" s="213">
        <f t="shared" si="5"/>
        <v>0</v>
      </c>
      <c r="U57" s="233"/>
      <c r="V57" s="234"/>
      <c r="W57" s="235"/>
      <c r="X57" s="242"/>
      <c r="Y57" s="215"/>
    </row>
    <row r="58" spans="2:25" ht="12.75">
      <c r="B58" s="246"/>
      <c r="C58" s="247"/>
      <c r="D58" s="248">
        <v>3</v>
      </c>
      <c r="E58" s="248">
        <v>5518</v>
      </c>
      <c r="F58" s="247" t="s">
        <v>130</v>
      </c>
      <c r="G58" s="249" t="s">
        <v>131</v>
      </c>
      <c r="H58" s="250">
        <v>0</v>
      </c>
      <c r="I58" s="251">
        <v>41.5</v>
      </c>
      <c r="J58" s="252">
        <f t="shared" si="2"/>
        <v>41.5</v>
      </c>
      <c r="K58" s="253">
        <v>15</v>
      </c>
      <c r="L58" s="254">
        <v>39.26</v>
      </c>
      <c r="M58" s="252">
        <f t="shared" si="3"/>
        <v>54.26</v>
      </c>
      <c r="N58" s="255">
        <v>0</v>
      </c>
      <c r="O58" s="254">
        <v>0</v>
      </c>
      <c r="P58" s="256">
        <v>0</v>
      </c>
      <c r="Q58" s="226">
        <f t="shared" si="4"/>
        <v>0</v>
      </c>
      <c r="R58" s="255">
        <v>0</v>
      </c>
      <c r="S58" s="254">
        <v>0</v>
      </c>
      <c r="T58" s="226">
        <f t="shared" si="5"/>
        <v>0</v>
      </c>
      <c r="U58" s="250"/>
      <c r="V58" s="251"/>
      <c r="W58" s="238"/>
      <c r="X58" s="257"/>
      <c r="Y58" s="258"/>
    </row>
    <row r="59" spans="2:25" ht="12.75">
      <c r="B59" s="108">
        <v>9028</v>
      </c>
      <c r="C59" s="109" t="s">
        <v>292</v>
      </c>
      <c r="D59" s="110">
        <v>1</v>
      </c>
      <c r="E59" s="110">
        <v>4008</v>
      </c>
      <c r="F59" s="109" t="s">
        <v>85</v>
      </c>
      <c r="G59" s="111" t="s">
        <v>192</v>
      </c>
      <c r="H59" s="112">
        <v>5</v>
      </c>
      <c r="I59" s="113">
        <v>46.72</v>
      </c>
      <c r="J59" s="157">
        <f t="shared" si="2"/>
        <v>51.72</v>
      </c>
      <c r="K59" s="115">
        <v>0</v>
      </c>
      <c r="L59" s="116">
        <v>34.03</v>
      </c>
      <c r="M59" s="161">
        <f t="shared" si="3"/>
        <v>34.03</v>
      </c>
      <c r="N59" s="153">
        <v>0</v>
      </c>
      <c r="O59" s="116">
        <v>0</v>
      </c>
      <c r="P59" s="154">
        <v>0</v>
      </c>
      <c r="Q59" s="117">
        <f t="shared" si="4"/>
        <v>0</v>
      </c>
      <c r="R59" s="153">
        <v>0</v>
      </c>
      <c r="S59" s="116">
        <v>0</v>
      </c>
      <c r="T59" s="117">
        <f t="shared" si="5"/>
        <v>0</v>
      </c>
      <c r="U59" s="112">
        <v>0</v>
      </c>
      <c r="V59" s="113">
        <v>0</v>
      </c>
      <c r="W59" s="152">
        <f>IF(OR(V59="снят",V59="н/я",V59="н/ф",V59="",V59=0),0,360-U59-V59)</f>
        <v>0</v>
      </c>
      <c r="X59" s="118">
        <f>SUM(J59:J61,M59:M61,Q59:Q61,T59:T61,W59)</f>
        <v>358.21999999999997</v>
      </c>
      <c r="Y59" s="119">
        <f>Y56+1</f>
        <v>18</v>
      </c>
    </row>
    <row r="60" spans="2:25" ht="12.75">
      <c r="B60" s="61"/>
      <c r="C60" s="62"/>
      <c r="D60" s="92">
        <v>2</v>
      </c>
      <c r="E60" s="92">
        <v>6512</v>
      </c>
      <c r="F60" s="62" t="s">
        <v>113</v>
      </c>
      <c r="G60" s="63" t="s">
        <v>114</v>
      </c>
      <c r="H60" s="120">
        <v>0</v>
      </c>
      <c r="I60" s="121" t="s">
        <v>91</v>
      </c>
      <c r="J60" s="149">
        <f t="shared" si="2"/>
        <v>120</v>
      </c>
      <c r="K60" s="122">
        <v>15</v>
      </c>
      <c r="L60" s="123">
        <v>43.37</v>
      </c>
      <c r="M60" s="145">
        <f t="shared" si="3"/>
        <v>58.37</v>
      </c>
      <c r="N60" s="155">
        <v>0</v>
      </c>
      <c r="O60" s="123">
        <v>0</v>
      </c>
      <c r="P60" s="156">
        <v>0</v>
      </c>
      <c r="Q60" s="70">
        <f t="shared" si="4"/>
        <v>0</v>
      </c>
      <c r="R60" s="155">
        <v>0</v>
      </c>
      <c r="S60" s="123">
        <v>0</v>
      </c>
      <c r="T60" s="70">
        <f t="shared" si="5"/>
        <v>0</v>
      </c>
      <c r="U60" s="120"/>
      <c r="V60" s="121"/>
      <c r="W60" s="157"/>
      <c r="X60" s="96"/>
      <c r="Y60" s="78"/>
    </row>
    <row r="61" spans="2:25" ht="12.75">
      <c r="B61" s="124"/>
      <c r="C61" s="125"/>
      <c r="D61" s="126">
        <v>3</v>
      </c>
      <c r="E61" s="126">
        <v>4015</v>
      </c>
      <c r="F61" s="125" t="s">
        <v>203</v>
      </c>
      <c r="G61" s="127" t="s">
        <v>204</v>
      </c>
      <c r="H61" s="128">
        <v>10</v>
      </c>
      <c r="I61" s="129">
        <v>49.16</v>
      </c>
      <c r="J61" s="158">
        <f t="shared" si="2"/>
        <v>59.16</v>
      </c>
      <c r="K61" s="130">
        <v>0</v>
      </c>
      <c r="L61" s="93">
        <v>34.94</v>
      </c>
      <c r="M61" s="158">
        <f t="shared" si="3"/>
        <v>34.94</v>
      </c>
      <c r="N61" s="159">
        <v>0</v>
      </c>
      <c r="O61" s="93">
        <v>0</v>
      </c>
      <c r="P61" s="160">
        <v>0</v>
      </c>
      <c r="Q61" s="132">
        <f t="shared" si="4"/>
        <v>0</v>
      </c>
      <c r="R61" s="159">
        <v>0</v>
      </c>
      <c r="S61" s="93">
        <v>0</v>
      </c>
      <c r="T61" s="132">
        <f t="shared" si="5"/>
        <v>0</v>
      </c>
      <c r="U61" s="128"/>
      <c r="V61" s="129"/>
      <c r="W61" s="144"/>
      <c r="X61" s="133"/>
      <c r="Y61" s="134"/>
    </row>
    <row r="62" spans="2:25" ht="12.75">
      <c r="B62" s="61">
        <v>9037</v>
      </c>
      <c r="C62" s="62" t="s">
        <v>293</v>
      </c>
      <c r="D62" s="92">
        <v>1</v>
      </c>
      <c r="E62" s="92">
        <v>5511</v>
      </c>
      <c r="F62" s="62" t="s">
        <v>139</v>
      </c>
      <c r="G62" s="63" t="s">
        <v>140</v>
      </c>
      <c r="H62" s="120">
        <v>15</v>
      </c>
      <c r="I62" s="121">
        <v>50.22</v>
      </c>
      <c r="J62" s="157">
        <f t="shared" si="2"/>
        <v>65.22</v>
      </c>
      <c r="K62" s="122">
        <v>10</v>
      </c>
      <c r="L62" s="123">
        <v>38.87</v>
      </c>
      <c r="M62" s="161">
        <f t="shared" si="3"/>
        <v>48.87</v>
      </c>
      <c r="N62" s="155">
        <v>0</v>
      </c>
      <c r="O62" s="123">
        <v>0</v>
      </c>
      <c r="P62" s="156">
        <v>0</v>
      </c>
      <c r="Q62" s="114">
        <f t="shared" si="4"/>
        <v>0</v>
      </c>
      <c r="R62" s="155">
        <v>0</v>
      </c>
      <c r="S62" s="123">
        <v>0</v>
      </c>
      <c r="T62" s="114">
        <f t="shared" si="5"/>
        <v>0</v>
      </c>
      <c r="U62" s="120">
        <v>0</v>
      </c>
      <c r="V62" s="121">
        <v>0</v>
      </c>
      <c r="W62" s="157">
        <f>IF(OR(V62="снят",V62="н/я",V62="н/ф",V62="",V62=0),0,360-U62-V62)</f>
        <v>0</v>
      </c>
      <c r="X62" s="96">
        <f>SUM(J62:J64,M62:M64,Q62:Q64,T62:T64,W62)</f>
        <v>378.03</v>
      </c>
      <c r="Y62" s="97">
        <f>Y59+1</f>
        <v>19</v>
      </c>
    </row>
    <row r="63" spans="2:25" ht="12.75">
      <c r="B63" s="61"/>
      <c r="C63" s="62"/>
      <c r="D63" s="92">
        <v>2</v>
      </c>
      <c r="E63" s="92">
        <v>4048</v>
      </c>
      <c r="F63" s="62" t="s">
        <v>206</v>
      </c>
      <c r="G63" s="63" t="s">
        <v>207</v>
      </c>
      <c r="H63" s="120">
        <v>0</v>
      </c>
      <c r="I63" s="121">
        <v>43.16</v>
      </c>
      <c r="J63" s="149">
        <f t="shared" si="2"/>
        <v>43.16</v>
      </c>
      <c r="K63" s="122">
        <v>10</v>
      </c>
      <c r="L63" s="123">
        <v>44.09</v>
      </c>
      <c r="M63" s="145">
        <f t="shared" si="3"/>
        <v>54.09</v>
      </c>
      <c r="N63" s="155">
        <v>0</v>
      </c>
      <c r="O63" s="123">
        <v>0</v>
      </c>
      <c r="P63" s="156">
        <v>0</v>
      </c>
      <c r="Q63" s="70">
        <f t="shared" si="4"/>
        <v>0</v>
      </c>
      <c r="R63" s="155">
        <v>0</v>
      </c>
      <c r="S63" s="123">
        <v>0</v>
      </c>
      <c r="T63" s="70">
        <f t="shared" si="5"/>
        <v>0</v>
      </c>
      <c r="U63" s="120"/>
      <c r="V63" s="121"/>
      <c r="W63" s="157"/>
      <c r="X63" s="96"/>
      <c r="Y63" s="78"/>
    </row>
    <row r="64" spans="2:25" ht="12.75">
      <c r="B64" s="98"/>
      <c r="C64" s="99"/>
      <c r="D64" s="100">
        <v>3</v>
      </c>
      <c r="E64" s="100">
        <v>5514</v>
      </c>
      <c r="F64" s="99" t="s">
        <v>157</v>
      </c>
      <c r="G64" s="101" t="s">
        <v>158</v>
      </c>
      <c r="H64" s="102">
        <v>15</v>
      </c>
      <c r="I64" s="103">
        <v>51.69</v>
      </c>
      <c r="J64" s="158">
        <f t="shared" si="2"/>
        <v>66.69</v>
      </c>
      <c r="K64" s="104">
        <v>0</v>
      </c>
      <c r="L64" s="105" t="s">
        <v>91</v>
      </c>
      <c r="M64" s="158">
        <f t="shared" si="3"/>
        <v>100</v>
      </c>
      <c r="N64" s="151">
        <v>0</v>
      </c>
      <c r="O64" s="105">
        <v>0</v>
      </c>
      <c r="P64" s="147">
        <v>0</v>
      </c>
      <c r="Q64" s="67">
        <f t="shared" si="4"/>
        <v>0</v>
      </c>
      <c r="R64" s="151">
        <v>0</v>
      </c>
      <c r="S64" s="105">
        <v>0</v>
      </c>
      <c r="T64" s="67">
        <f t="shared" si="5"/>
        <v>0</v>
      </c>
      <c r="U64" s="102"/>
      <c r="V64" s="103"/>
      <c r="W64" s="161"/>
      <c r="X64" s="106"/>
      <c r="Y64" s="135"/>
    </row>
    <row r="65" spans="2:25" ht="12.75">
      <c r="B65" s="108">
        <v>9012</v>
      </c>
      <c r="C65" s="109" t="s">
        <v>295</v>
      </c>
      <c r="D65" s="110">
        <v>1</v>
      </c>
      <c r="E65" s="110">
        <v>3017</v>
      </c>
      <c r="F65" s="109" t="s">
        <v>59</v>
      </c>
      <c r="G65" s="111" t="s">
        <v>248</v>
      </c>
      <c r="H65" s="112">
        <v>0</v>
      </c>
      <c r="I65" s="113">
        <v>42.79</v>
      </c>
      <c r="J65" s="157">
        <f t="shared" si="2"/>
        <v>42.79</v>
      </c>
      <c r="K65" s="115">
        <v>0</v>
      </c>
      <c r="L65" s="116">
        <v>33.61</v>
      </c>
      <c r="M65" s="161">
        <f t="shared" si="3"/>
        <v>33.61</v>
      </c>
      <c r="N65" s="153">
        <v>0</v>
      </c>
      <c r="O65" s="116">
        <v>0</v>
      </c>
      <c r="P65" s="154">
        <v>0</v>
      </c>
      <c r="Q65" s="117">
        <f t="shared" si="4"/>
        <v>0</v>
      </c>
      <c r="R65" s="153">
        <v>0</v>
      </c>
      <c r="S65" s="116">
        <v>0</v>
      </c>
      <c r="T65" s="117">
        <f t="shared" si="5"/>
        <v>0</v>
      </c>
      <c r="U65" s="112">
        <v>0</v>
      </c>
      <c r="V65" s="113">
        <v>0</v>
      </c>
      <c r="W65" s="152">
        <f>IF(OR(V65="снят",V65="н/я",V65="н/ф",V65="",V65=0),0,360-U65-V65)</f>
        <v>0</v>
      </c>
      <c r="X65" s="118">
        <f>SUM(J65:J67,M65:M67,Q65:Q67,T65:T67,W65)</f>
        <v>378.13</v>
      </c>
      <c r="Y65" s="119">
        <f>Y62+1</f>
        <v>20</v>
      </c>
    </row>
    <row r="66" spans="2:25" ht="12.75">
      <c r="B66" s="61"/>
      <c r="C66" s="62"/>
      <c r="D66" s="92">
        <v>2</v>
      </c>
      <c r="E66" s="92">
        <v>6529</v>
      </c>
      <c r="F66" s="62" t="s">
        <v>81</v>
      </c>
      <c r="G66" s="63" t="s">
        <v>98</v>
      </c>
      <c r="H66" s="120">
        <v>0</v>
      </c>
      <c r="I66" s="121" t="s">
        <v>91</v>
      </c>
      <c r="J66" s="149">
        <f t="shared" si="2"/>
        <v>120</v>
      </c>
      <c r="K66" s="122">
        <v>0</v>
      </c>
      <c r="L66" s="123">
        <v>36.66</v>
      </c>
      <c r="M66" s="145">
        <f t="shared" si="3"/>
        <v>36.66</v>
      </c>
      <c r="N66" s="155">
        <v>0</v>
      </c>
      <c r="O66" s="123">
        <v>0</v>
      </c>
      <c r="P66" s="156">
        <v>0</v>
      </c>
      <c r="Q66" s="70">
        <f t="shared" si="4"/>
        <v>0</v>
      </c>
      <c r="R66" s="155">
        <v>0</v>
      </c>
      <c r="S66" s="123">
        <v>0</v>
      </c>
      <c r="T66" s="70">
        <f t="shared" si="5"/>
        <v>0</v>
      </c>
      <c r="U66" s="120"/>
      <c r="V66" s="121"/>
      <c r="W66" s="157"/>
      <c r="X66" s="96"/>
      <c r="Y66" s="78"/>
    </row>
    <row r="67" spans="2:25" ht="12.75">
      <c r="B67" s="124"/>
      <c r="C67" s="125"/>
      <c r="D67" s="126">
        <v>3</v>
      </c>
      <c r="E67" s="126">
        <v>3004</v>
      </c>
      <c r="F67" s="125" t="s">
        <v>250</v>
      </c>
      <c r="G67" s="127" t="s">
        <v>257</v>
      </c>
      <c r="H67" s="128">
        <v>0</v>
      </c>
      <c r="I67" s="129">
        <v>45.07</v>
      </c>
      <c r="J67" s="158">
        <f t="shared" si="2"/>
        <v>45.07</v>
      </c>
      <c r="K67" s="130">
        <v>0</v>
      </c>
      <c r="L67" s="93" t="s">
        <v>91</v>
      </c>
      <c r="M67" s="158">
        <f t="shared" si="3"/>
        <v>100</v>
      </c>
      <c r="N67" s="159">
        <v>0</v>
      </c>
      <c r="O67" s="93">
        <v>0</v>
      </c>
      <c r="P67" s="160">
        <v>0</v>
      </c>
      <c r="Q67" s="132">
        <f t="shared" si="4"/>
        <v>0</v>
      </c>
      <c r="R67" s="159">
        <v>0</v>
      </c>
      <c r="S67" s="93">
        <v>0</v>
      </c>
      <c r="T67" s="132">
        <f t="shared" si="5"/>
        <v>0</v>
      </c>
      <c r="U67" s="128"/>
      <c r="V67" s="129"/>
      <c r="W67" s="144"/>
      <c r="X67" s="133"/>
      <c r="Y67" s="134"/>
    </row>
    <row r="68" spans="2:25" ht="12.75">
      <c r="B68" s="207">
        <v>9005</v>
      </c>
      <c r="C68" s="208" t="s">
        <v>296</v>
      </c>
      <c r="D68" s="232">
        <v>1</v>
      </c>
      <c r="E68" s="232">
        <v>4012</v>
      </c>
      <c r="F68" s="208" t="s">
        <v>134</v>
      </c>
      <c r="G68" s="209" t="s">
        <v>174</v>
      </c>
      <c r="H68" s="233">
        <v>0</v>
      </c>
      <c r="I68" s="234">
        <v>41.91</v>
      </c>
      <c r="J68" s="235">
        <f t="shared" si="2"/>
        <v>41.91</v>
      </c>
      <c r="K68" s="236">
        <v>0</v>
      </c>
      <c r="L68" s="237">
        <v>33.09</v>
      </c>
      <c r="M68" s="238">
        <f t="shared" si="3"/>
        <v>33.09</v>
      </c>
      <c r="N68" s="239">
        <v>0</v>
      </c>
      <c r="O68" s="237">
        <v>0</v>
      </c>
      <c r="P68" s="240">
        <v>0</v>
      </c>
      <c r="Q68" s="241">
        <f t="shared" si="4"/>
        <v>0</v>
      </c>
      <c r="R68" s="239">
        <v>0</v>
      </c>
      <c r="S68" s="237">
        <v>0</v>
      </c>
      <c r="T68" s="241">
        <f t="shared" si="5"/>
        <v>0</v>
      </c>
      <c r="U68" s="233">
        <v>0</v>
      </c>
      <c r="V68" s="234">
        <v>0</v>
      </c>
      <c r="W68" s="235">
        <f>IF(OR(V68="снят",V68="н/я",V68="н/ф",V68="",V68=0),0,360-U68-V68)</f>
        <v>0</v>
      </c>
      <c r="X68" s="242">
        <f>SUM(J68:J70,M68:M70,Q68:Q70,T68:T70,W68)</f>
        <v>380.88</v>
      </c>
      <c r="Y68" s="243">
        <f>Y65+1</f>
        <v>21</v>
      </c>
    </row>
    <row r="69" spans="2:25" ht="12.75">
      <c r="B69" s="207"/>
      <c r="C69" s="208"/>
      <c r="D69" s="232">
        <v>2</v>
      </c>
      <c r="E69" s="232">
        <v>6514</v>
      </c>
      <c r="F69" s="208" t="s">
        <v>94</v>
      </c>
      <c r="G69" s="209" t="s">
        <v>95</v>
      </c>
      <c r="H69" s="233">
        <v>5</v>
      </c>
      <c r="I69" s="234">
        <v>44.25</v>
      </c>
      <c r="J69" s="244">
        <f t="shared" si="2"/>
        <v>49.25</v>
      </c>
      <c r="K69" s="236">
        <v>0</v>
      </c>
      <c r="L69" s="237" t="s">
        <v>91</v>
      </c>
      <c r="M69" s="245">
        <f t="shared" si="3"/>
        <v>100</v>
      </c>
      <c r="N69" s="239">
        <v>0</v>
      </c>
      <c r="O69" s="237">
        <v>0</v>
      </c>
      <c r="P69" s="240">
        <v>0</v>
      </c>
      <c r="Q69" s="213">
        <f t="shared" si="4"/>
        <v>0</v>
      </c>
      <c r="R69" s="239">
        <v>0</v>
      </c>
      <c r="S69" s="237">
        <v>0</v>
      </c>
      <c r="T69" s="213">
        <f t="shared" si="5"/>
        <v>0</v>
      </c>
      <c r="U69" s="233"/>
      <c r="V69" s="234"/>
      <c r="W69" s="235"/>
      <c r="X69" s="242"/>
      <c r="Y69" s="215"/>
    </row>
    <row r="70" spans="2:25" ht="12.75">
      <c r="B70" s="246"/>
      <c r="C70" s="247"/>
      <c r="D70" s="248">
        <v>3</v>
      </c>
      <c r="E70" s="248">
        <v>4038</v>
      </c>
      <c r="F70" s="247" t="s">
        <v>228</v>
      </c>
      <c r="G70" s="249" t="s">
        <v>229</v>
      </c>
      <c r="H70" s="250">
        <v>0</v>
      </c>
      <c r="I70" s="251" t="s">
        <v>91</v>
      </c>
      <c r="J70" s="252">
        <f t="shared" si="2"/>
        <v>120</v>
      </c>
      <c r="K70" s="253">
        <v>0</v>
      </c>
      <c r="L70" s="254">
        <v>36.63</v>
      </c>
      <c r="M70" s="252">
        <f t="shared" si="3"/>
        <v>36.63</v>
      </c>
      <c r="N70" s="255">
        <v>0</v>
      </c>
      <c r="O70" s="254">
        <v>0</v>
      </c>
      <c r="P70" s="256">
        <v>0</v>
      </c>
      <c r="Q70" s="226">
        <f t="shared" si="4"/>
        <v>0</v>
      </c>
      <c r="R70" s="255">
        <v>0</v>
      </c>
      <c r="S70" s="254">
        <v>0</v>
      </c>
      <c r="T70" s="226">
        <f t="shared" si="5"/>
        <v>0</v>
      </c>
      <c r="U70" s="250"/>
      <c r="V70" s="251"/>
      <c r="W70" s="238"/>
      <c r="X70" s="257"/>
      <c r="Y70" s="258"/>
    </row>
    <row r="71" spans="2:25" ht="12.75">
      <c r="B71" s="108">
        <v>9034</v>
      </c>
      <c r="C71" s="109" t="s">
        <v>297</v>
      </c>
      <c r="D71" s="110">
        <v>1</v>
      </c>
      <c r="E71" s="110">
        <v>4023</v>
      </c>
      <c r="F71" s="109" t="s">
        <v>226</v>
      </c>
      <c r="G71" s="111" t="s">
        <v>227</v>
      </c>
      <c r="H71" s="112">
        <v>0</v>
      </c>
      <c r="I71" s="113" t="s">
        <v>91</v>
      </c>
      <c r="J71" s="157">
        <f t="shared" si="2"/>
        <v>120</v>
      </c>
      <c r="K71" s="115">
        <v>0</v>
      </c>
      <c r="L71" s="116">
        <v>36.42</v>
      </c>
      <c r="M71" s="161">
        <f t="shared" si="3"/>
        <v>36.42</v>
      </c>
      <c r="N71" s="153">
        <v>0</v>
      </c>
      <c r="O71" s="116">
        <v>0</v>
      </c>
      <c r="P71" s="154">
        <v>0</v>
      </c>
      <c r="Q71" s="117">
        <f t="shared" si="4"/>
        <v>0</v>
      </c>
      <c r="R71" s="153">
        <v>0</v>
      </c>
      <c r="S71" s="116">
        <v>0</v>
      </c>
      <c r="T71" s="117">
        <f t="shared" si="5"/>
        <v>0</v>
      </c>
      <c r="U71" s="112">
        <v>0</v>
      </c>
      <c r="V71" s="113">
        <v>0</v>
      </c>
      <c r="W71" s="152">
        <f>IF(OR(V71="снят",V71="н/я",V71="н/ф",V71="",V71=0),0,360-U71-V71)</f>
        <v>0</v>
      </c>
      <c r="X71" s="118">
        <f>SUM(J71:J73,M71:M73,Q71:Q73,T71:T73,W71)</f>
        <v>401.94</v>
      </c>
      <c r="Y71" s="119">
        <f>Y68+1</f>
        <v>22</v>
      </c>
    </row>
    <row r="72" spans="2:25" ht="12.75">
      <c r="B72" s="61"/>
      <c r="C72" s="62"/>
      <c r="D72" s="92">
        <v>2</v>
      </c>
      <c r="E72" s="92">
        <v>5520</v>
      </c>
      <c r="F72" s="62" t="s">
        <v>149</v>
      </c>
      <c r="G72" s="63" t="s">
        <v>150</v>
      </c>
      <c r="H72" s="120">
        <v>5</v>
      </c>
      <c r="I72" s="121">
        <v>40.72</v>
      </c>
      <c r="J72" s="149">
        <f t="shared" si="2"/>
        <v>45.72</v>
      </c>
      <c r="K72" s="122">
        <v>0</v>
      </c>
      <c r="L72" s="123" t="s">
        <v>91</v>
      </c>
      <c r="M72" s="145">
        <f t="shared" si="3"/>
        <v>100</v>
      </c>
      <c r="N72" s="155">
        <v>0</v>
      </c>
      <c r="O72" s="123">
        <v>0</v>
      </c>
      <c r="P72" s="156">
        <v>0</v>
      </c>
      <c r="Q72" s="70">
        <f aca="true" t="shared" si="6" ref="Q72:Q103">IF(OR(N72="снят",N72="н/я",N72="н/ф",N72=""),0,O72+P72)</f>
        <v>0</v>
      </c>
      <c r="R72" s="155">
        <v>0</v>
      </c>
      <c r="S72" s="123">
        <v>0</v>
      </c>
      <c r="T72" s="70">
        <f aca="true" t="shared" si="7" ref="T72:T103">IF(OR(R72="снят",R72="н/я",R72="н/ф",R72=""),0,S72)</f>
        <v>0</v>
      </c>
      <c r="U72" s="120"/>
      <c r="V72" s="121"/>
      <c r="W72" s="157"/>
      <c r="X72" s="96"/>
      <c r="Y72" s="78"/>
    </row>
    <row r="73" spans="2:25" ht="12.75">
      <c r="B73" s="124"/>
      <c r="C73" s="125"/>
      <c r="D73" s="126">
        <v>3</v>
      </c>
      <c r="E73" s="126">
        <v>4039</v>
      </c>
      <c r="F73" s="125" t="s">
        <v>111</v>
      </c>
      <c r="G73" s="127" t="s">
        <v>205</v>
      </c>
      <c r="H73" s="128">
        <v>10</v>
      </c>
      <c r="I73" s="129">
        <v>46.41</v>
      </c>
      <c r="J73" s="158">
        <f aca="true" t="shared" si="8" ref="J73:J118">IF(OR(I73="снят",I73="н/я",I73="н/ф",I73="",I73=0),120,H73+I73)</f>
        <v>56.41</v>
      </c>
      <c r="K73" s="130">
        <v>5</v>
      </c>
      <c r="L73" s="93">
        <v>38.39</v>
      </c>
      <c r="M73" s="158">
        <f aca="true" t="shared" si="9" ref="M73:M118">IF(OR(L73="снят",L73="н/я",L73="н/ф",L73="",L73=0),100,K73+L73)</f>
        <v>43.39</v>
      </c>
      <c r="N73" s="159">
        <v>0</v>
      </c>
      <c r="O73" s="93">
        <v>0</v>
      </c>
      <c r="P73" s="160">
        <v>0</v>
      </c>
      <c r="Q73" s="132">
        <f t="shared" si="6"/>
        <v>0</v>
      </c>
      <c r="R73" s="159">
        <v>0</v>
      </c>
      <c r="S73" s="93">
        <v>0</v>
      </c>
      <c r="T73" s="132">
        <f t="shared" si="7"/>
        <v>0</v>
      </c>
      <c r="U73" s="128"/>
      <c r="V73" s="129"/>
      <c r="W73" s="144"/>
      <c r="X73" s="133"/>
      <c r="Y73" s="134"/>
    </row>
    <row r="74" spans="2:25" ht="12.75">
      <c r="B74" s="61">
        <v>9018</v>
      </c>
      <c r="C74" s="62" t="s">
        <v>298</v>
      </c>
      <c r="D74" s="92">
        <v>1</v>
      </c>
      <c r="E74" s="92">
        <v>6523</v>
      </c>
      <c r="F74" s="62" t="s">
        <v>77</v>
      </c>
      <c r="G74" s="63" t="s">
        <v>78</v>
      </c>
      <c r="H74" s="120">
        <v>15</v>
      </c>
      <c r="I74" s="121">
        <v>42.9</v>
      </c>
      <c r="J74" s="157">
        <f t="shared" si="8"/>
        <v>57.9</v>
      </c>
      <c r="K74" s="122">
        <v>5</v>
      </c>
      <c r="L74" s="123">
        <v>36.2</v>
      </c>
      <c r="M74" s="161">
        <f t="shared" si="9"/>
        <v>41.2</v>
      </c>
      <c r="N74" s="155">
        <v>0</v>
      </c>
      <c r="O74" s="123">
        <v>0</v>
      </c>
      <c r="P74" s="156">
        <v>0</v>
      </c>
      <c r="Q74" s="114">
        <f t="shared" si="6"/>
        <v>0</v>
      </c>
      <c r="R74" s="155">
        <v>0</v>
      </c>
      <c r="S74" s="123">
        <v>0</v>
      </c>
      <c r="T74" s="114">
        <f t="shared" si="7"/>
        <v>0</v>
      </c>
      <c r="U74" s="120">
        <v>0</v>
      </c>
      <c r="V74" s="121">
        <v>0</v>
      </c>
      <c r="W74" s="157">
        <f>IF(OR(V74="снят",V74="н/я",V74="н/ф",V74="",V74=0),0,360-U74-V74)</f>
        <v>0</v>
      </c>
      <c r="X74" s="96">
        <f>SUM(J74:J76,M74:M76,Q74:Q76,T74:T76,W74)</f>
        <v>405.22</v>
      </c>
      <c r="Y74" s="97">
        <f>Y71+1</f>
        <v>23</v>
      </c>
    </row>
    <row r="75" spans="2:25" ht="12.75">
      <c r="B75" s="61"/>
      <c r="C75" s="62"/>
      <c r="D75" s="92">
        <v>2</v>
      </c>
      <c r="E75" s="92">
        <v>3008</v>
      </c>
      <c r="F75" s="62" t="s">
        <v>268</v>
      </c>
      <c r="G75" s="63" t="s">
        <v>269</v>
      </c>
      <c r="H75" s="120">
        <v>0</v>
      </c>
      <c r="I75" s="121" t="s">
        <v>91</v>
      </c>
      <c r="J75" s="149">
        <f t="shared" si="8"/>
        <v>120</v>
      </c>
      <c r="K75" s="122">
        <v>0</v>
      </c>
      <c r="L75" s="123">
        <v>38.68</v>
      </c>
      <c r="M75" s="145">
        <f t="shared" si="9"/>
        <v>38.68</v>
      </c>
      <c r="N75" s="155">
        <v>0</v>
      </c>
      <c r="O75" s="123">
        <v>0</v>
      </c>
      <c r="P75" s="156">
        <v>0</v>
      </c>
      <c r="Q75" s="70">
        <f t="shared" si="6"/>
        <v>0</v>
      </c>
      <c r="R75" s="155">
        <v>0</v>
      </c>
      <c r="S75" s="123">
        <v>0</v>
      </c>
      <c r="T75" s="70">
        <f t="shared" si="7"/>
        <v>0</v>
      </c>
      <c r="U75" s="120"/>
      <c r="V75" s="121"/>
      <c r="W75" s="157"/>
      <c r="X75" s="96"/>
      <c r="Y75" s="78"/>
    </row>
    <row r="76" spans="2:25" ht="12.75">
      <c r="B76" s="98"/>
      <c r="C76" s="99"/>
      <c r="D76" s="100">
        <v>3</v>
      </c>
      <c r="E76" s="100">
        <v>6505</v>
      </c>
      <c r="F76" s="99" t="s">
        <v>89</v>
      </c>
      <c r="G76" s="101" t="s">
        <v>90</v>
      </c>
      <c r="H76" s="102">
        <v>5</v>
      </c>
      <c r="I76" s="103">
        <v>42.44</v>
      </c>
      <c r="J76" s="158">
        <f t="shared" si="8"/>
        <v>47.44</v>
      </c>
      <c r="K76" s="104">
        <v>0</v>
      </c>
      <c r="L76" s="105" t="s">
        <v>91</v>
      </c>
      <c r="M76" s="158">
        <f t="shared" si="9"/>
        <v>100</v>
      </c>
      <c r="N76" s="151">
        <v>0</v>
      </c>
      <c r="O76" s="105">
        <v>0</v>
      </c>
      <c r="P76" s="147">
        <v>0</v>
      </c>
      <c r="Q76" s="67">
        <f t="shared" si="6"/>
        <v>0</v>
      </c>
      <c r="R76" s="151">
        <v>0</v>
      </c>
      <c r="S76" s="105">
        <v>0</v>
      </c>
      <c r="T76" s="67">
        <f t="shared" si="7"/>
        <v>0</v>
      </c>
      <c r="U76" s="102"/>
      <c r="V76" s="103"/>
      <c r="W76" s="161"/>
      <c r="X76" s="106"/>
      <c r="Y76" s="135"/>
    </row>
    <row r="77" spans="2:25" ht="12.75">
      <c r="B77" s="108">
        <v>9035</v>
      </c>
      <c r="C77" s="109" t="s">
        <v>301</v>
      </c>
      <c r="D77" s="110">
        <v>1</v>
      </c>
      <c r="E77" s="110">
        <v>4036</v>
      </c>
      <c r="F77" s="109" t="s">
        <v>149</v>
      </c>
      <c r="G77" s="111" t="s">
        <v>178</v>
      </c>
      <c r="H77" s="112">
        <v>0</v>
      </c>
      <c r="I77" s="113">
        <v>44.94</v>
      </c>
      <c r="J77" s="157">
        <f t="shared" si="8"/>
        <v>44.94</v>
      </c>
      <c r="K77" s="115">
        <v>0</v>
      </c>
      <c r="L77" s="116">
        <v>34.47</v>
      </c>
      <c r="M77" s="161">
        <f t="shared" si="9"/>
        <v>34.47</v>
      </c>
      <c r="N77" s="153">
        <v>0</v>
      </c>
      <c r="O77" s="116">
        <v>0</v>
      </c>
      <c r="P77" s="154">
        <v>0</v>
      </c>
      <c r="Q77" s="117">
        <f t="shared" si="6"/>
        <v>0</v>
      </c>
      <c r="R77" s="153">
        <v>0</v>
      </c>
      <c r="S77" s="116">
        <v>0</v>
      </c>
      <c r="T77" s="117">
        <f t="shared" si="7"/>
        <v>0</v>
      </c>
      <c r="U77" s="112">
        <v>0</v>
      </c>
      <c r="V77" s="113">
        <v>0</v>
      </c>
      <c r="W77" s="152">
        <f>IF(OR(V77="снят",V77="н/я",V77="н/ф",V77="",V77=0),0,360-U77-V77)</f>
        <v>0</v>
      </c>
      <c r="X77" s="118">
        <f>SUM(J77:J79,M77:M79,Q77:Q79,T77:T79,W77)</f>
        <v>408.86999999999995</v>
      </c>
      <c r="Y77" s="119">
        <f>Y74+1</f>
        <v>24</v>
      </c>
    </row>
    <row r="78" spans="2:25" ht="12.75">
      <c r="B78" s="61"/>
      <c r="C78" s="62"/>
      <c r="D78" s="92">
        <v>2</v>
      </c>
      <c r="E78" s="92">
        <v>6517</v>
      </c>
      <c r="F78" s="62" t="s">
        <v>111</v>
      </c>
      <c r="G78" s="63" t="s">
        <v>112</v>
      </c>
      <c r="H78" s="120">
        <v>0</v>
      </c>
      <c r="I78" s="121" t="s">
        <v>91</v>
      </c>
      <c r="J78" s="149">
        <f t="shared" si="8"/>
        <v>120</v>
      </c>
      <c r="K78" s="122">
        <v>15</v>
      </c>
      <c r="L78" s="123">
        <v>39.19</v>
      </c>
      <c r="M78" s="145">
        <f t="shared" si="9"/>
        <v>54.19</v>
      </c>
      <c r="N78" s="155">
        <v>0</v>
      </c>
      <c r="O78" s="123">
        <v>0</v>
      </c>
      <c r="P78" s="156">
        <v>0</v>
      </c>
      <c r="Q78" s="70">
        <f t="shared" si="6"/>
        <v>0</v>
      </c>
      <c r="R78" s="155">
        <v>0</v>
      </c>
      <c r="S78" s="123">
        <v>0</v>
      </c>
      <c r="T78" s="70">
        <f t="shared" si="7"/>
        <v>0</v>
      </c>
      <c r="U78" s="120"/>
      <c r="V78" s="121"/>
      <c r="W78" s="157"/>
      <c r="X78" s="96"/>
      <c r="Y78" s="78"/>
    </row>
    <row r="79" spans="2:25" ht="12.75">
      <c r="B79" s="124"/>
      <c r="C79" s="125"/>
      <c r="D79" s="126">
        <v>3</v>
      </c>
      <c r="E79" s="126">
        <v>4009</v>
      </c>
      <c r="F79" s="125" t="s">
        <v>99</v>
      </c>
      <c r="G79" s="127" t="s">
        <v>223</v>
      </c>
      <c r="H79" s="128">
        <v>0</v>
      </c>
      <c r="I79" s="129" t="s">
        <v>91</v>
      </c>
      <c r="J79" s="158">
        <f t="shared" si="8"/>
        <v>120</v>
      </c>
      <c r="K79" s="130">
        <v>0</v>
      </c>
      <c r="L79" s="93">
        <v>35.27</v>
      </c>
      <c r="M79" s="158">
        <f t="shared" si="9"/>
        <v>35.27</v>
      </c>
      <c r="N79" s="159">
        <v>0</v>
      </c>
      <c r="O79" s="93">
        <v>0</v>
      </c>
      <c r="P79" s="160">
        <v>0</v>
      </c>
      <c r="Q79" s="132">
        <f t="shared" si="6"/>
        <v>0</v>
      </c>
      <c r="R79" s="159">
        <v>0</v>
      </c>
      <c r="S79" s="93">
        <v>0</v>
      </c>
      <c r="T79" s="132">
        <f t="shared" si="7"/>
        <v>0</v>
      </c>
      <c r="U79" s="128"/>
      <c r="V79" s="129"/>
      <c r="W79" s="144"/>
      <c r="X79" s="133"/>
      <c r="Y79" s="134"/>
    </row>
    <row r="80" spans="2:25" ht="12.75">
      <c r="B80" s="61">
        <v>9015</v>
      </c>
      <c r="C80" s="62" t="s">
        <v>300</v>
      </c>
      <c r="D80" s="92">
        <v>1</v>
      </c>
      <c r="E80" s="92">
        <v>3001</v>
      </c>
      <c r="F80" s="62" t="s">
        <v>253</v>
      </c>
      <c r="G80" s="63" t="s">
        <v>265</v>
      </c>
      <c r="H80" s="120">
        <v>0</v>
      </c>
      <c r="I80" s="121" t="s">
        <v>91</v>
      </c>
      <c r="J80" s="157">
        <f t="shared" si="8"/>
        <v>120</v>
      </c>
      <c r="K80" s="122">
        <v>0</v>
      </c>
      <c r="L80" s="123">
        <v>37.13</v>
      </c>
      <c r="M80" s="161">
        <f t="shared" si="9"/>
        <v>37.13</v>
      </c>
      <c r="N80" s="155">
        <v>0</v>
      </c>
      <c r="O80" s="123">
        <v>0</v>
      </c>
      <c r="P80" s="156">
        <v>0</v>
      </c>
      <c r="Q80" s="114">
        <f t="shared" si="6"/>
        <v>0</v>
      </c>
      <c r="R80" s="155">
        <v>0</v>
      </c>
      <c r="S80" s="123">
        <v>0</v>
      </c>
      <c r="T80" s="114">
        <f t="shared" si="7"/>
        <v>0</v>
      </c>
      <c r="U80" s="120">
        <v>0</v>
      </c>
      <c r="V80" s="121">
        <v>0</v>
      </c>
      <c r="W80" s="157">
        <f>IF(OR(V80="снят",V80="н/я",V80="н/ф",V80="",V80=0),0,360-U80-V80)</f>
        <v>0</v>
      </c>
      <c r="X80" s="96">
        <f>SUM(J80:J82,M80:M82,Q80:Q82,T80:T82,W80)</f>
        <v>415.78</v>
      </c>
      <c r="Y80" s="97">
        <f>Y77+1</f>
        <v>25</v>
      </c>
    </row>
    <row r="81" spans="2:25" ht="12.75">
      <c r="B81" s="61"/>
      <c r="C81" s="62"/>
      <c r="D81" s="92">
        <v>2</v>
      </c>
      <c r="E81" s="92">
        <v>6502</v>
      </c>
      <c r="F81" s="62" t="s">
        <v>70</v>
      </c>
      <c r="G81" s="63" t="s">
        <v>71</v>
      </c>
      <c r="H81" s="120">
        <v>5</v>
      </c>
      <c r="I81" s="121">
        <v>41.97</v>
      </c>
      <c r="J81" s="149">
        <f t="shared" si="8"/>
        <v>46.97</v>
      </c>
      <c r="K81" s="122">
        <v>10</v>
      </c>
      <c r="L81" s="123">
        <v>37.53</v>
      </c>
      <c r="M81" s="145">
        <f t="shared" si="9"/>
        <v>47.53</v>
      </c>
      <c r="N81" s="155">
        <v>0</v>
      </c>
      <c r="O81" s="123">
        <v>0</v>
      </c>
      <c r="P81" s="156">
        <v>0</v>
      </c>
      <c r="Q81" s="70">
        <f t="shared" si="6"/>
        <v>0</v>
      </c>
      <c r="R81" s="155">
        <v>0</v>
      </c>
      <c r="S81" s="123">
        <v>0</v>
      </c>
      <c r="T81" s="70">
        <f t="shared" si="7"/>
        <v>0</v>
      </c>
      <c r="U81" s="120"/>
      <c r="V81" s="121"/>
      <c r="W81" s="157"/>
      <c r="X81" s="96"/>
      <c r="Y81" s="78"/>
    </row>
    <row r="82" spans="2:25" ht="12.75">
      <c r="B82" s="98"/>
      <c r="C82" s="99"/>
      <c r="D82" s="100">
        <v>3</v>
      </c>
      <c r="E82" s="100">
        <v>3012</v>
      </c>
      <c r="F82" s="99" t="s">
        <v>260</v>
      </c>
      <c r="G82" s="101" t="s">
        <v>261</v>
      </c>
      <c r="H82" s="102">
        <v>10</v>
      </c>
      <c r="I82" s="103">
        <v>54.15</v>
      </c>
      <c r="J82" s="158">
        <f t="shared" si="8"/>
        <v>64.15</v>
      </c>
      <c r="K82" s="104">
        <v>0</v>
      </c>
      <c r="L82" s="105" t="s">
        <v>91</v>
      </c>
      <c r="M82" s="158">
        <f t="shared" si="9"/>
        <v>100</v>
      </c>
      <c r="N82" s="151">
        <v>0</v>
      </c>
      <c r="O82" s="105">
        <v>0</v>
      </c>
      <c r="P82" s="147">
        <v>0</v>
      </c>
      <c r="Q82" s="67">
        <f t="shared" si="6"/>
        <v>0</v>
      </c>
      <c r="R82" s="151">
        <v>0</v>
      </c>
      <c r="S82" s="105">
        <v>0</v>
      </c>
      <c r="T82" s="67">
        <f t="shared" si="7"/>
        <v>0</v>
      </c>
      <c r="U82" s="102"/>
      <c r="V82" s="103"/>
      <c r="W82" s="161"/>
      <c r="X82" s="106"/>
      <c r="Y82" s="135"/>
    </row>
    <row r="83" spans="2:25" ht="12.75">
      <c r="B83" s="108">
        <v>9024</v>
      </c>
      <c r="C83" s="109" t="s">
        <v>299</v>
      </c>
      <c r="D83" s="110">
        <v>1</v>
      </c>
      <c r="E83" s="110">
        <v>4021</v>
      </c>
      <c r="F83" s="109" t="s">
        <v>63</v>
      </c>
      <c r="G83" s="111" t="s">
        <v>232</v>
      </c>
      <c r="H83" s="112">
        <v>0</v>
      </c>
      <c r="I83" s="113" t="s">
        <v>91</v>
      </c>
      <c r="J83" s="157">
        <f t="shared" si="8"/>
        <v>120</v>
      </c>
      <c r="K83" s="115">
        <v>0</v>
      </c>
      <c r="L83" s="116">
        <v>41.61</v>
      </c>
      <c r="M83" s="161">
        <f t="shared" si="9"/>
        <v>41.61</v>
      </c>
      <c r="N83" s="153">
        <v>0</v>
      </c>
      <c r="O83" s="116">
        <v>0</v>
      </c>
      <c r="P83" s="154">
        <v>0</v>
      </c>
      <c r="Q83" s="117">
        <f t="shared" si="6"/>
        <v>0</v>
      </c>
      <c r="R83" s="153">
        <v>0</v>
      </c>
      <c r="S83" s="116">
        <v>0</v>
      </c>
      <c r="T83" s="117">
        <f t="shared" si="7"/>
        <v>0</v>
      </c>
      <c r="U83" s="112">
        <v>0</v>
      </c>
      <c r="V83" s="113">
        <v>0</v>
      </c>
      <c r="W83" s="152">
        <f>IF(OR(V83="снят",V83="н/я",V83="н/ф",V83="",V83=0),0,360-U83-V83)</f>
        <v>0</v>
      </c>
      <c r="X83" s="118">
        <f>SUM(J83:J85,M83:M85,Q83:Q85,T83:T85,W83)</f>
        <v>416.51</v>
      </c>
      <c r="Y83" s="119">
        <f>Y80+1</f>
        <v>26</v>
      </c>
    </row>
    <row r="84" spans="2:25" ht="12.75">
      <c r="B84" s="61"/>
      <c r="C84" s="62"/>
      <c r="D84" s="92">
        <v>2</v>
      </c>
      <c r="E84" s="92">
        <v>5501</v>
      </c>
      <c r="F84" s="62" t="s">
        <v>151</v>
      </c>
      <c r="G84" s="63" t="s">
        <v>152</v>
      </c>
      <c r="H84" s="120">
        <v>5</v>
      </c>
      <c r="I84" s="121">
        <v>42.81</v>
      </c>
      <c r="J84" s="149">
        <f t="shared" si="8"/>
        <v>47.81</v>
      </c>
      <c r="K84" s="122">
        <v>0</v>
      </c>
      <c r="L84" s="123" t="s">
        <v>91</v>
      </c>
      <c r="M84" s="145">
        <f t="shared" si="9"/>
        <v>100</v>
      </c>
      <c r="N84" s="155">
        <v>0</v>
      </c>
      <c r="O84" s="123">
        <v>0</v>
      </c>
      <c r="P84" s="156">
        <v>0</v>
      </c>
      <c r="Q84" s="70">
        <f t="shared" si="6"/>
        <v>0</v>
      </c>
      <c r="R84" s="155">
        <v>0</v>
      </c>
      <c r="S84" s="123">
        <v>0</v>
      </c>
      <c r="T84" s="70">
        <f t="shared" si="7"/>
        <v>0</v>
      </c>
      <c r="U84" s="120"/>
      <c r="V84" s="121"/>
      <c r="W84" s="157"/>
      <c r="X84" s="96"/>
      <c r="Y84" s="78"/>
    </row>
    <row r="85" spans="2:25" ht="12.75">
      <c r="B85" s="124"/>
      <c r="C85" s="125"/>
      <c r="D85" s="126">
        <v>3</v>
      </c>
      <c r="E85" s="126">
        <v>4022</v>
      </c>
      <c r="F85" s="125" t="s">
        <v>180</v>
      </c>
      <c r="G85" s="127" t="s">
        <v>212</v>
      </c>
      <c r="H85" s="128">
        <v>5</v>
      </c>
      <c r="I85" s="129">
        <v>49.62</v>
      </c>
      <c r="J85" s="158">
        <f t="shared" si="8"/>
        <v>54.62</v>
      </c>
      <c r="K85" s="130">
        <v>10</v>
      </c>
      <c r="L85" s="93">
        <v>42.47</v>
      </c>
      <c r="M85" s="158">
        <f t="shared" si="9"/>
        <v>52.47</v>
      </c>
      <c r="N85" s="159">
        <v>0</v>
      </c>
      <c r="O85" s="93">
        <v>0</v>
      </c>
      <c r="P85" s="160">
        <v>0</v>
      </c>
      <c r="Q85" s="132">
        <f t="shared" si="6"/>
        <v>0</v>
      </c>
      <c r="R85" s="159">
        <v>0</v>
      </c>
      <c r="S85" s="93">
        <v>0</v>
      </c>
      <c r="T85" s="132">
        <f t="shared" si="7"/>
        <v>0</v>
      </c>
      <c r="U85" s="128"/>
      <c r="V85" s="129"/>
      <c r="W85" s="144"/>
      <c r="X85" s="133"/>
      <c r="Y85" s="134"/>
    </row>
    <row r="86" spans="2:25" ht="12.75">
      <c r="B86" s="61">
        <v>9030</v>
      </c>
      <c r="C86" s="62" t="s">
        <v>302</v>
      </c>
      <c r="D86" s="92">
        <v>1</v>
      </c>
      <c r="E86" s="92">
        <v>6524</v>
      </c>
      <c r="F86" s="62" t="s">
        <v>109</v>
      </c>
      <c r="G86" s="63" t="s">
        <v>110</v>
      </c>
      <c r="H86" s="120">
        <v>0</v>
      </c>
      <c r="I86" s="121" t="s">
        <v>91</v>
      </c>
      <c r="J86" s="157">
        <f t="shared" si="8"/>
        <v>120</v>
      </c>
      <c r="K86" s="122">
        <v>10</v>
      </c>
      <c r="L86" s="123">
        <v>43.53</v>
      </c>
      <c r="M86" s="161">
        <f t="shared" si="9"/>
        <v>53.53</v>
      </c>
      <c r="N86" s="155">
        <v>0</v>
      </c>
      <c r="O86" s="123">
        <v>0</v>
      </c>
      <c r="P86" s="156">
        <v>0</v>
      </c>
      <c r="Q86" s="114">
        <f t="shared" si="6"/>
        <v>0</v>
      </c>
      <c r="R86" s="155">
        <v>0</v>
      </c>
      <c r="S86" s="123">
        <v>0</v>
      </c>
      <c r="T86" s="114">
        <f t="shared" si="7"/>
        <v>0</v>
      </c>
      <c r="U86" s="120">
        <v>0</v>
      </c>
      <c r="V86" s="121">
        <v>0</v>
      </c>
      <c r="W86" s="157">
        <f>IF(OR(V86="снят",V86="н/я",V86="н/ф",V86="",V86=0),0,360-U86-V86)</f>
        <v>0</v>
      </c>
      <c r="X86" s="96">
        <f>SUM(J86:J88,M86:M88,Q86:Q88,T86:T88,W86)</f>
        <v>417.69999999999993</v>
      </c>
      <c r="Y86" s="97">
        <f>Y83+1</f>
        <v>27</v>
      </c>
    </row>
    <row r="87" spans="2:25" ht="12.75">
      <c r="B87" s="61"/>
      <c r="C87" s="62"/>
      <c r="D87" s="92">
        <v>2</v>
      </c>
      <c r="E87" s="92">
        <v>4041</v>
      </c>
      <c r="F87" s="62" t="s">
        <v>85</v>
      </c>
      <c r="G87" s="63" t="s">
        <v>179</v>
      </c>
      <c r="H87" s="120">
        <v>0</v>
      </c>
      <c r="I87" s="121">
        <v>45.03</v>
      </c>
      <c r="J87" s="149">
        <f t="shared" si="8"/>
        <v>45.03</v>
      </c>
      <c r="K87" s="122">
        <v>0</v>
      </c>
      <c r="L87" s="123">
        <v>34.74</v>
      </c>
      <c r="M87" s="145">
        <f t="shared" si="9"/>
        <v>34.74</v>
      </c>
      <c r="N87" s="155">
        <v>0</v>
      </c>
      <c r="O87" s="123">
        <v>0</v>
      </c>
      <c r="P87" s="156">
        <v>0</v>
      </c>
      <c r="Q87" s="70">
        <f t="shared" si="6"/>
        <v>0</v>
      </c>
      <c r="R87" s="155">
        <v>0</v>
      </c>
      <c r="S87" s="123">
        <v>0</v>
      </c>
      <c r="T87" s="70">
        <f t="shared" si="7"/>
        <v>0</v>
      </c>
      <c r="U87" s="120"/>
      <c r="V87" s="121"/>
      <c r="W87" s="157"/>
      <c r="X87" s="96"/>
      <c r="Y87" s="78"/>
    </row>
    <row r="88" spans="2:25" ht="12.75">
      <c r="B88" s="98"/>
      <c r="C88" s="99"/>
      <c r="D88" s="100">
        <v>3</v>
      </c>
      <c r="E88" s="100">
        <v>6522</v>
      </c>
      <c r="F88" s="99" t="s">
        <v>101</v>
      </c>
      <c r="G88" s="101" t="s">
        <v>102</v>
      </c>
      <c r="H88" s="102">
        <v>0</v>
      </c>
      <c r="I88" s="103" t="s">
        <v>91</v>
      </c>
      <c r="J88" s="158">
        <f t="shared" si="8"/>
        <v>120</v>
      </c>
      <c r="K88" s="104">
        <v>5</v>
      </c>
      <c r="L88" s="105">
        <v>39.4</v>
      </c>
      <c r="M88" s="158">
        <f t="shared" si="9"/>
        <v>44.4</v>
      </c>
      <c r="N88" s="151">
        <v>0</v>
      </c>
      <c r="O88" s="105">
        <v>0</v>
      </c>
      <c r="P88" s="147">
        <v>0</v>
      </c>
      <c r="Q88" s="67">
        <f t="shared" si="6"/>
        <v>0</v>
      </c>
      <c r="R88" s="151">
        <v>0</v>
      </c>
      <c r="S88" s="105">
        <v>0</v>
      </c>
      <c r="T88" s="67">
        <f t="shared" si="7"/>
        <v>0</v>
      </c>
      <c r="U88" s="102"/>
      <c r="V88" s="103"/>
      <c r="W88" s="161"/>
      <c r="X88" s="106"/>
      <c r="Y88" s="135"/>
    </row>
    <row r="89" spans="2:25" ht="12.75">
      <c r="B89" s="259">
        <v>9003</v>
      </c>
      <c r="C89" s="260" t="s">
        <v>303</v>
      </c>
      <c r="D89" s="261">
        <v>1</v>
      </c>
      <c r="E89" s="261">
        <v>3016</v>
      </c>
      <c r="F89" s="260" t="s">
        <v>79</v>
      </c>
      <c r="G89" s="262" t="s">
        <v>270</v>
      </c>
      <c r="H89" s="263">
        <v>0</v>
      </c>
      <c r="I89" s="264" t="s">
        <v>91</v>
      </c>
      <c r="J89" s="235">
        <f t="shared" si="8"/>
        <v>120</v>
      </c>
      <c r="K89" s="265">
        <v>5</v>
      </c>
      <c r="L89" s="266">
        <v>36.17</v>
      </c>
      <c r="M89" s="238">
        <f t="shared" si="9"/>
        <v>41.17</v>
      </c>
      <c r="N89" s="267">
        <v>0</v>
      </c>
      <c r="O89" s="266">
        <v>0</v>
      </c>
      <c r="P89" s="268">
        <v>0</v>
      </c>
      <c r="Q89" s="269">
        <f t="shared" si="6"/>
        <v>0</v>
      </c>
      <c r="R89" s="267">
        <v>0</v>
      </c>
      <c r="S89" s="266">
        <v>0</v>
      </c>
      <c r="T89" s="269">
        <f t="shared" si="7"/>
        <v>0</v>
      </c>
      <c r="U89" s="263">
        <v>0</v>
      </c>
      <c r="V89" s="264">
        <v>0</v>
      </c>
      <c r="W89" s="285">
        <f>IF(OR(V89="снят",V89="н/я",V89="н/ф",V89="",V89=0),0,360-U89-V89)</f>
        <v>0</v>
      </c>
      <c r="X89" s="270">
        <f>SUM(J89:J91,M89:M91,Q89:Q91,T89:T91,W89)</f>
        <v>429.59999999999997</v>
      </c>
      <c r="Y89" s="271">
        <f>Y86+1</f>
        <v>28</v>
      </c>
    </row>
    <row r="90" spans="2:25" ht="12.75">
      <c r="B90" s="207"/>
      <c r="C90" s="208"/>
      <c r="D90" s="232">
        <v>2</v>
      </c>
      <c r="E90" s="232">
        <v>5522</v>
      </c>
      <c r="F90" s="208" t="s">
        <v>137</v>
      </c>
      <c r="G90" s="209" t="s">
        <v>138</v>
      </c>
      <c r="H90" s="233">
        <v>20</v>
      </c>
      <c r="I90" s="234">
        <v>45.27</v>
      </c>
      <c r="J90" s="244">
        <f t="shared" si="8"/>
        <v>65.27000000000001</v>
      </c>
      <c r="K90" s="236">
        <v>10</v>
      </c>
      <c r="L90" s="237">
        <v>35.9</v>
      </c>
      <c r="M90" s="245">
        <f t="shared" si="9"/>
        <v>45.9</v>
      </c>
      <c r="N90" s="239">
        <v>0</v>
      </c>
      <c r="O90" s="237">
        <v>0</v>
      </c>
      <c r="P90" s="240">
        <v>0</v>
      </c>
      <c r="Q90" s="213">
        <f t="shared" si="6"/>
        <v>0</v>
      </c>
      <c r="R90" s="239">
        <v>0</v>
      </c>
      <c r="S90" s="237">
        <v>0</v>
      </c>
      <c r="T90" s="213">
        <f t="shared" si="7"/>
        <v>0</v>
      </c>
      <c r="U90" s="233"/>
      <c r="V90" s="234"/>
      <c r="W90" s="235"/>
      <c r="X90" s="242"/>
      <c r="Y90" s="215"/>
    </row>
    <row r="91" spans="2:25" ht="12.75">
      <c r="B91" s="272"/>
      <c r="C91" s="273"/>
      <c r="D91" s="274">
        <v>3</v>
      </c>
      <c r="E91" s="274">
        <v>3018</v>
      </c>
      <c r="F91" s="273" t="s">
        <v>263</v>
      </c>
      <c r="G91" s="275" t="s">
        <v>266</v>
      </c>
      <c r="H91" s="276">
        <v>0</v>
      </c>
      <c r="I91" s="277" t="s">
        <v>91</v>
      </c>
      <c r="J91" s="252">
        <f t="shared" si="8"/>
        <v>120</v>
      </c>
      <c r="K91" s="278">
        <v>0</v>
      </c>
      <c r="L91" s="279">
        <v>37.26</v>
      </c>
      <c r="M91" s="252">
        <f t="shared" si="9"/>
        <v>37.26</v>
      </c>
      <c r="N91" s="280">
        <v>0</v>
      </c>
      <c r="O91" s="279">
        <v>0</v>
      </c>
      <c r="P91" s="281">
        <v>0</v>
      </c>
      <c r="Q91" s="282">
        <f t="shared" si="6"/>
        <v>0</v>
      </c>
      <c r="R91" s="280">
        <v>0</v>
      </c>
      <c r="S91" s="279">
        <v>0</v>
      </c>
      <c r="T91" s="282">
        <f t="shared" si="7"/>
        <v>0</v>
      </c>
      <c r="U91" s="276"/>
      <c r="V91" s="277"/>
      <c r="W91" s="286"/>
      <c r="X91" s="283"/>
      <c r="Y91" s="284"/>
    </row>
    <row r="92" spans="2:25" ht="12.75">
      <c r="B92" s="61">
        <v>9020</v>
      </c>
      <c r="C92" s="62" t="s">
        <v>304</v>
      </c>
      <c r="D92" s="92">
        <v>1</v>
      </c>
      <c r="E92" s="92">
        <v>4017</v>
      </c>
      <c r="F92" s="62" t="s">
        <v>59</v>
      </c>
      <c r="G92" s="63" t="s">
        <v>176</v>
      </c>
      <c r="H92" s="120">
        <v>0</v>
      </c>
      <c r="I92" s="121">
        <v>41</v>
      </c>
      <c r="J92" s="157">
        <f t="shared" si="8"/>
        <v>41</v>
      </c>
      <c r="K92" s="122">
        <v>0</v>
      </c>
      <c r="L92" s="123">
        <v>34</v>
      </c>
      <c r="M92" s="161">
        <f t="shared" si="9"/>
        <v>34</v>
      </c>
      <c r="N92" s="155">
        <v>0</v>
      </c>
      <c r="O92" s="123">
        <v>0</v>
      </c>
      <c r="P92" s="156">
        <v>0</v>
      </c>
      <c r="Q92" s="114">
        <f t="shared" si="6"/>
        <v>0</v>
      </c>
      <c r="R92" s="155">
        <v>0</v>
      </c>
      <c r="S92" s="123">
        <v>0</v>
      </c>
      <c r="T92" s="114">
        <f t="shared" si="7"/>
        <v>0</v>
      </c>
      <c r="U92" s="120">
        <v>0</v>
      </c>
      <c r="V92" s="121">
        <v>0</v>
      </c>
      <c r="W92" s="157">
        <f>IF(OR(V92="снят",V92="н/я",V92="н/ф",V92="",V92=0),0,360-U92-V92)</f>
        <v>0</v>
      </c>
      <c r="X92" s="96">
        <f>SUM(J92:J94,M92:M94,Q92:Q94,T92:T94,W92)</f>
        <v>438.9</v>
      </c>
      <c r="Y92" s="97">
        <f>Y89+1</f>
        <v>29</v>
      </c>
    </row>
    <row r="93" spans="2:25" ht="12.75">
      <c r="B93" s="61"/>
      <c r="C93" s="62"/>
      <c r="D93" s="92">
        <v>2</v>
      </c>
      <c r="E93" s="92">
        <v>5519</v>
      </c>
      <c r="F93" s="62" t="s">
        <v>147</v>
      </c>
      <c r="G93" s="63" t="s">
        <v>148</v>
      </c>
      <c r="H93" s="120">
        <v>5</v>
      </c>
      <c r="I93" s="121">
        <v>38.9</v>
      </c>
      <c r="J93" s="149">
        <f t="shared" si="8"/>
        <v>43.9</v>
      </c>
      <c r="K93" s="122">
        <v>0</v>
      </c>
      <c r="L93" s="123" t="s">
        <v>91</v>
      </c>
      <c r="M93" s="145">
        <f t="shared" si="9"/>
        <v>100</v>
      </c>
      <c r="N93" s="155">
        <v>0</v>
      </c>
      <c r="O93" s="123">
        <v>0</v>
      </c>
      <c r="P93" s="156">
        <v>0</v>
      </c>
      <c r="Q93" s="70">
        <f t="shared" si="6"/>
        <v>0</v>
      </c>
      <c r="R93" s="155">
        <v>0</v>
      </c>
      <c r="S93" s="123">
        <v>0</v>
      </c>
      <c r="T93" s="70">
        <f t="shared" si="7"/>
        <v>0</v>
      </c>
      <c r="U93" s="120"/>
      <c r="V93" s="121"/>
      <c r="W93" s="157"/>
      <c r="X93" s="96"/>
      <c r="Y93" s="78"/>
    </row>
    <row r="94" spans="2:25" ht="12.75">
      <c r="B94" s="98"/>
      <c r="C94" s="99"/>
      <c r="D94" s="100">
        <v>3</v>
      </c>
      <c r="E94" s="100">
        <v>4040</v>
      </c>
      <c r="F94" s="99" t="s">
        <v>245</v>
      </c>
      <c r="G94" s="101" t="s">
        <v>246</v>
      </c>
      <c r="H94" s="102">
        <v>0</v>
      </c>
      <c r="I94" s="103" t="s">
        <v>91</v>
      </c>
      <c r="J94" s="158">
        <f t="shared" si="8"/>
        <v>120</v>
      </c>
      <c r="K94" s="104">
        <v>0</v>
      </c>
      <c r="L94" s="105" t="s">
        <v>91</v>
      </c>
      <c r="M94" s="158">
        <f t="shared" si="9"/>
        <v>100</v>
      </c>
      <c r="N94" s="151">
        <v>0</v>
      </c>
      <c r="O94" s="105">
        <v>0</v>
      </c>
      <c r="P94" s="147">
        <v>0</v>
      </c>
      <c r="Q94" s="67">
        <f t="shared" si="6"/>
        <v>0</v>
      </c>
      <c r="R94" s="151">
        <v>0</v>
      </c>
      <c r="S94" s="105">
        <v>0</v>
      </c>
      <c r="T94" s="67">
        <f t="shared" si="7"/>
        <v>0</v>
      </c>
      <c r="U94" s="102"/>
      <c r="V94" s="103"/>
      <c r="W94" s="161"/>
      <c r="X94" s="106"/>
      <c r="Y94" s="135"/>
    </row>
    <row r="95" spans="2:25" ht="12.75">
      <c r="B95" s="108">
        <v>9013</v>
      </c>
      <c r="C95" s="109" t="s">
        <v>305</v>
      </c>
      <c r="D95" s="110">
        <v>1</v>
      </c>
      <c r="E95" s="110">
        <v>4037</v>
      </c>
      <c r="F95" s="109" t="s">
        <v>230</v>
      </c>
      <c r="G95" s="111" t="s">
        <v>231</v>
      </c>
      <c r="H95" s="112">
        <v>0</v>
      </c>
      <c r="I95" s="113" t="s">
        <v>91</v>
      </c>
      <c r="J95" s="157">
        <f t="shared" si="8"/>
        <v>120</v>
      </c>
      <c r="K95" s="115">
        <v>0</v>
      </c>
      <c r="L95" s="116">
        <v>37.77</v>
      </c>
      <c r="M95" s="161">
        <f t="shared" si="9"/>
        <v>37.77</v>
      </c>
      <c r="N95" s="153">
        <v>0</v>
      </c>
      <c r="O95" s="116">
        <v>0</v>
      </c>
      <c r="P95" s="154">
        <v>0</v>
      </c>
      <c r="Q95" s="117">
        <f t="shared" si="6"/>
        <v>0</v>
      </c>
      <c r="R95" s="153">
        <v>0</v>
      </c>
      <c r="S95" s="116">
        <v>0</v>
      </c>
      <c r="T95" s="117">
        <f t="shared" si="7"/>
        <v>0</v>
      </c>
      <c r="U95" s="112">
        <v>0</v>
      </c>
      <c r="V95" s="113">
        <v>0</v>
      </c>
      <c r="W95" s="152">
        <f>IF(OR(V95="снят",V95="н/я",V95="н/ф",V95="",V95=0),0,360-U95-V95)</f>
        <v>0</v>
      </c>
      <c r="X95" s="118">
        <f>SUM(J95:J97,M95:M97,Q95:Q97,T95:T97,W95)</f>
        <v>462.78999999999996</v>
      </c>
      <c r="Y95" s="119">
        <f>Y92+1</f>
        <v>30</v>
      </c>
    </row>
    <row r="96" spans="2:25" ht="12.75">
      <c r="B96" s="61"/>
      <c r="C96" s="62"/>
      <c r="D96" s="92">
        <v>2</v>
      </c>
      <c r="E96" s="92">
        <v>5510</v>
      </c>
      <c r="F96" s="62" t="s">
        <v>81</v>
      </c>
      <c r="G96" s="63" t="s">
        <v>168</v>
      </c>
      <c r="H96" s="120">
        <v>0</v>
      </c>
      <c r="I96" s="121" t="s">
        <v>91</v>
      </c>
      <c r="J96" s="149">
        <f t="shared" si="8"/>
        <v>120</v>
      </c>
      <c r="K96" s="122">
        <v>0</v>
      </c>
      <c r="L96" s="123" t="s">
        <v>91</v>
      </c>
      <c r="M96" s="145">
        <f t="shared" si="9"/>
        <v>100</v>
      </c>
      <c r="N96" s="155">
        <v>0</v>
      </c>
      <c r="O96" s="123">
        <v>0</v>
      </c>
      <c r="P96" s="156">
        <v>0</v>
      </c>
      <c r="Q96" s="70">
        <f t="shared" si="6"/>
        <v>0</v>
      </c>
      <c r="R96" s="155">
        <v>0</v>
      </c>
      <c r="S96" s="123">
        <v>0</v>
      </c>
      <c r="T96" s="70">
        <f t="shared" si="7"/>
        <v>0</v>
      </c>
      <c r="U96" s="120"/>
      <c r="V96" s="121"/>
      <c r="W96" s="157"/>
      <c r="X96" s="96"/>
      <c r="Y96" s="78"/>
    </row>
    <row r="97" spans="2:25" ht="12.75">
      <c r="B97" s="124"/>
      <c r="C97" s="125"/>
      <c r="D97" s="126">
        <v>3</v>
      </c>
      <c r="E97" s="126">
        <v>4010</v>
      </c>
      <c r="F97" s="125" t="s">
        <v>193</v>
      </c>
      <c r="G97" s="127" t="s">
        <v>194</v>
      </c>
      <c r="H97" s="128">
        <v>0</v>
      </c>
      <c r="I97" s="129">
        <v>45.62</v>
      </c>
      <c r="J97" s="158">
        <f t="shared" si="8"/>
        <v>45.62</v>
      </c>
      <c r="K97" s="130">
        <v>5</v>
      </c>
      <c r="L97" s="93">
        <v>34.4</v>
      </c>
      <c r="M97" s="158">
        <f t="shared" si="9"/>
        <v>39.4</v>
      </c>
      <c r="N97" s="159">
        <v>0</v>
      </c>
      <c r="O97" s="93">
        <v>0</v>
      </c>
      <c r="P97" s="160">
        <v>0</v>
      </c>
      <c r="Q97" s="132">
        <f t="shared" si="6"/>
        <v>0</v>
      </c>
      <c r="R97" s="159">
        <v>0</v>
      </c>
      <c r="S97" s="93">
        <v>0</v>
      </c>
      <c r="T97" s="132">
        <f t="shared" si="7"/>
        <v>0</v>
      </c>
      <c r="U97" s="128"/>
      <c r="V97" s="129"/>
      <c r="W97" s="144"/>
      <c r="X97" s="133"/>
      <c r="Y97" s="134"/>
    </row>
    <row r="98" spans="2:25" ht="12.75">
      <c r="B98" s="61">
        <v>9027</v>
      </c>
      <c r="C98" s="62" t="s">
        <v>309</v>
      </c>
      <c r="D98" s="92">
        <v>1</v>
      </c>
      <c r="E98" s="92">
        <v>3007</v>
      </c>
      <c r="F98" s="62" t="s">
        <v>68</v>
      </c>
      <c r="G98" s="63" t="s">
        <v>267</v>
      </c>
      <c r="H98" s="120">
        <v>0</v>
      </c>
      <c r="I98" s="121" t="s">
        <v>91</v>
      </c>
      <c r="J98" s="157">
        <f t="shared" si="8"/>
        <v>120</v>
      </c>
      <c r="K98" s="122">
        <v>0</v>
      </c>
      <c r="L98" s="123">
        <v>37.87</v>
      </c>
      <c r="M98" s="161">
        <f t="shared" si="9"/>
        <v>37.87</v>
      </c>
      <c r="N98" s="155">
        <v>0</v>
      </c>
      <c r="O98" s="123">
        <v>0</v>
      </c>
      <c r="P98" s="156">
        <v>0</v>
      </c>
      <c r="Q98" s="114">
        <f t="shared" si="6"/>
        <v>0</v>
      </c>
      <c r="R98" s="155">
        <v>0</v>
      </c>
      <c r="S98" s="123">
        <v>0</v>
      </c>
      <c r="T98" s="114">
        <f t="shared" si="7"/>
        <v>0</v>
      </c>
      <c r="U98" s="120">
        <v>0</v>
      </c>
      <c r="V98" s="121">
        <v>0</v>
      </c>
      <c r="W98" s="157">
        <f>IF(OR(V98="снят",V98="н/я",V98="н/ф",V98="",V98=0),0,360-U98-V98)</f>
        <v>0</v>
      </c>
      <c r="X98" s="96">
        <f>SUM(J98:J100,M98:M100,Q98:Q100,T98:T100,W98)</f>
        <v>473.14</v>
      </c>
      <c r="Y98" s="97">
        <f>Y95+1</f>
        <v>31</v>
      </c>
    </row>
    <row r="99" spans="2:25" ht="12.75">
      <c r="B99" s="61"/>
      <c r="C99" s="62"/>
      <c r="D99" s="92">
        <v>2</v>
      </c>
      <c r="E99" s="92">
        <v>5509</v>
      </c>
      <c r="F99" s="62" t="s">
        <v>162</v>
      </c>
      <c r="G99" s="63" t="s">
        <v>163</v>
      </c>
      <c r="H99" s="120">
        <v>0</v>
      </c>
      <c r="I99" s="121" t="s">
        <v>91</v>
      </c>
      <c r="J99" s="149">
        <f t="shared" si="8"/>
        <v>120</v>
      </c>
      <c r="K99" s="122">
        <v>0</v>
      </c>
      <c r="L99" s="123">
        <v>40.8</v>
      </c>
      <c r="M99" s="145">
        <f t="shared" si="9"/>
        <v>40.8</v>
      </c>
      <c r="N99" s="155">
        <v>0</v>
      </c>
      <c r="O99" s="123">
        <v>0</v>
      </c>
      <c r="P99" s="156">
        <v>0</v>
      </c>
      <c r="Q99" s="70">
        <f t="shared" si="6"/>
        <v>0</v>
      </c>
      <c r="R99" s="155">
        <v>0</v>
      </c>
      <c r="S99" s="123">
        <v>0</v>
      </c>
      <c r="T99" s="70">
        <f t="shared" si="7"/>
        <v>0</v>
      </c>
      <c r="U99" s="120"/>
      <c r="V99" s="121"/>
      <c r="W99" s="157"/>
      <c r="X99" s="96"/>
      <c r="Y99" s="78"/>
    </row>
    <row r="100" spans="2:25" ht="12.75">
      <c r="B100" s="136"/>
      <c r="C100" s="137"/>
      <c r="D100" s="138">
        <v>3</v>
      </c>
      <c r="E100" s="138">
        <v>3020</v>
      </c>
      <c r="F100" s="137" t="s">
        <v>113</v>
      </c>
      <c r="G100" s="139" t="s">
        <v>262</v>
      </c>
      <c r="H100" s="140">
        <v>0</v>
      </c>
      <c r="I100" s="141" t="s">
        <v>91</v>
      </c>
      <c r="J100" s="158">
        <f t="shared" si="8"/>
        <v>120</v>
      </c>
      <c r="K100" s="142">
        <v>0</v>
      </c>
      <c r="L100" s="131">
        <v>34.47</v>
      </c>
      <c r="M100" s="158">
        <f t="shared" si="9"/>
        <v>34.47</v>
      </c>
      <c r="N100" s="162">
        <v>0</v>
      </c>
      <c r="O100" s="131">
        <v>0</v>
      </c>
      <c r="P100" s="163">
        <v>0</v>
      </c>
      <c r="Q100" s="132">
        <f t="shared" si="6"/>
        <v>0</v>
      </c>
      <c r="R100" s="162">
        <v>0</v>
      </c>
      <c r="S100" s="131">
        <v>0</v>
      </c>
      <c r="T100" s="132">
        <f t="shared" si="7"/>
        <v>0</v>
      </c>
      <c r="U100" s="140"/>
      <c r="V100" s="141"/>
      <c r="W100" s="158"/>
      <c r="X100" s="143"/>
      <c r="Y100" s="134"/>
    </row>
    <row r="101" spans="2:25" ht="12.75">
      <c r="B101" s="61">
        <v>9011</v>
      </c>
      <c r="C101" s="62" t="s">
        <v>308</v>
      </c>
      <c r="D101" s="92">
        <v>1</v>
      </c>
      <c r="E101" s="92">
        <v>5524</v>
      </c>
      <c r="F101" s="62" t="s">
        <v>160</v>
      </c>
      <c r="G101" s="63" t="s">
        <v>161</v>
      </c>
      <c r="H101" s="120">
        <v>0</v>
      </c>
      <c r="I101" s="121" t="s">
        <v>91</v>
      </c>
      <c r="J101" s="152">
        <f t="shared" si="8"/>
        <v>120</v>
      </c>
      <c r="K101" s="122">
        <v>5</v>
      </c>
      <c r="L101" s="123">
        <v>34.28</v>
      </c>
      <c r="M101" s="152">
        <f t="shared" si="9"/>
        <v>39.28</v>
      </c>
      <c r="N101" s="155">
        <v>0</v>
      </c>
      <c r="O101" s="123">
        <v>0</v>
      </c>
      <c r="P101" s="156">
        <v>0</v>
      </c>
      <c r="Q101" s="114">
        <f t="shared" si="6"/>
        <v>0</v>
      </c>
      <c r="R101" s="155">
        <v>0</v>
      </c>
      <c r="S101" s="123">
        <v>0</v>
      </c>
      <c r="T101" s="114">
        <f t="shared" si="7"/>
        <v>0</v>
      </c>
      <c r="U101" s="120">
        <v>0</v>
      </c>
      <c r="V101" s="121">
        <v>0</v>
      </c>
      <c r="W101" s="157">
        <f>IF(OR(V101="снят",V101="н/я",V101="н/ф",V101="",V101=0),0,360-U101-V101)</f>
        <v>0</v>
      </c>
      <c r="X101" s="96">
        <f>SUM(J101:J103,M101:M103,Q101:Q103,T101:T103,W101)</f>
        <v>475.78</v>
      </c>
      <c r="Y101" s="97">
        <v>32</v>
      </c>
    </row>
    <row r="102" spans="2:25" ht="12.75">
      <c r="B102" s="61"/>
      <c r="C102" s="62"/>
      <c r="D102" s="92">
        <v>2</v>
      </c>
      <c r="E102" s="92">
        <v>4033</v>
      </c>
      <c r="F102" s="62" t="s">
        <v>132</v>
      </c>
      <c r="G102" s="63" t="s">
        <v>244</v>
      </c>
      <c r="H102" s="120">
        <v>0</v>
      </c>
      <c r="I102" s="121" t="s">
        <v>91</v>
      </c>
      <c r="J102" s="149">
        <f t="shared" si="8"/>
        <v>120</v>
      </c>
      <c r="K102" s="122">
        <v>0</v>
      </c>
      <c r="L102" s="123" t="s">
        <v>91</v>
      </c>
      <c r="M102" s="145">
        <f t="shared" si="9"/>
        <v>100</v>
      </c>
      <c r="N102" s="155">
        <v>0</v>
      </c>
      <c r="O102" s="123">
        <v>0</v>
      </c>
      <c r="P102" s="156">
        <v>0</v>
      </c>
      <c r="Q102" s="70">
        <f t="shared" si="6"/>
        <v>0</v>
      </c>
      <c r="R102" s="155">
        <v>0</v>
      </c>
      <c r="S102" s="123">
        <v>0</v>
      </c>
      <c r="T102" s="70">
        <f t="shared" si="7"/>
        <v>0</v>
      </c>
      <c r="U102" s="120"/>
      <c r="V102" s="121"/>
      <c r="W102" s="157"/>
      <c r="X102" s="96"/>
      <c r="Y102" s="78"/>
    </row>
    <row r="103" spans="2:25" ht="12.75">
      <c r="B103" s="98"/>
      <c r="C103" s="99"/>
      <c r="D103" s="100">
        <v>3</v>
      </c>
      <c r="E103" s="100">
        <v>5529</v>
      </c>
      <c r="F103" s="99" t="s">
        <v>128</v>
      </c>
      <c r="G103" s="101" t="s">
        <v>129</v>
      </c>
      <c r="H103" s="102">
        <v>0</v>
      </c>
      <c r="I103" s="103">
        <v>43</v>
      </c>
      <c r="J103" s="158">
        <f t="shared" si="8"/>
        <v>43</v>
      </c>
      <c r="K103" s="104">
        <v>10</v>
      </c>
      <c r="L103" s="105">
        <v>43.5</v>
      </c>
      <c r="M103" s="158">
        <f t="shared" si="9"/>
        <v>53.5</v>
      </c>
      <c r="N103" s="151">
        <v>0</v>
      </c>
      <c r="O103" s="105">
        <v>0</v>
      </c>
      <c r="P103" s="147">
        <v>0</v>
      </c>
      <c r="Q103" s="67">
        <f t="shared" si="6"/>
        <v>0</v>
      </c>
      <c r="R103" s="151">
        <v>0</v>
      </c>
      <c r="S103" s="105">
        <v>0</v>
      </c>
      <c r="T103" s="67">
        <f t="shared" si="7"/>
        <v>0</v>
      </c>
      <c r="U103" s="102"/>
      <c r="V103" s="103"/>
      <c r="W103" s="161"/>
      <c r="X103" s="106"/>
      <c r="Y103" s="135"/>
    </row>
    <row r="104" spans="2:25" ht="12.75">
      <c r="B104" s="108">
        <v>9032</v>
      </c>
      <c r="C104" s="109" t="s">
        <v>306</v>
      </c>
      <c r="D104" s="110">
        <v>1</v>
      </c>
      <c r="E104" s="110">
        <v>5516</v>
      </c>
      <c r="F104" s="109" t="s">
        <v>169</v>
      </c>
      <c r="G104" s="111" t="s">
        <v>170</v>
      </c>
      <c r="H104" s="112">
        <v>0</v>
      </c>
      <c r="I104" s="113" t="s">
        <v>91</v>
      </c>
      <c r="J104" s="157">
        <f t="shared" si="8"/>
        <v>120</v>
      </c>
      <c r="K104" s="115">
        <v>0</v>
      </c>
      <c r="L104" s="116" t="s">
        <v>91</v>
      </c>
      <c r="M104" s="161">
        <f t="shared" si="9"/>
        <v>100</v>
      </c>
      <c r="N104" s="153">
        <v>0</v>
      </c>
      <c r="O104" s="116">
        <v>0</v>
      </c>
      <c r="P104" s="154">
        <v>0</v>
      </c>
      <c r="Q104" s="117">
        <f>IF(OR(N104="снят",N104="н/я",N104="н/ф",N104=""),0,O104+P104)</f>
        <v>0</v>
      </c>
      <c r="R104" s="153">
        <v>0</v>
      </c>
      <c r="S104" s="116">
        <v>0</v>
      </c>
      <c r="T104" s="117">
        <f>IF(OR(R104="снят",R104="н/я",R104="н/ф",R104=""),0,S104)</f>
        <v>0</v>
      </c>
      <c r="U104" s="112">
        <v>0</v>
      </c>
      <c r="V104" s="113">
        <v>0</v>
      </c>
      <c r="W104" s="152">
        <f>IF(OR(V104="снят",V104="н/я",V104="н/ф",V104="",V104=0),0,360-U104-V104)</f>
        <v>0</v>
      </c>
      <c r="X104" s="118">
        <f>SUM(J104:J106,M104:M106,Q104:Q106,T104:T106,W104)</f>
        <v>484.93</v>
      </c>
      <c r="Y104" s="119">
        <v>33</v>
      </c>
    </row>
    <row r="105" spans="2:25" ht="12.75">
      <c r="B105" s="61"/>
      <c r="C105" s="62"/>
      <c r="D105" s="92">
        <v>2</v>
      </c>
      <c r="E105" s="92">
        <v>3005</v>
      </c>
      <c r="F105" s="62" t="s">
        <v>123</v>
      </c>
      <c r="G105" s="63" t="s">
        <v>255</v>
      </c>
      <c r="H105" s="120">
        <v>0</v>
      </c>
      <c r="I105" s="121">
        <v>52.59</v>
      </c>
      <c r="J105" s="149">
        <f t="shared" si="8"/>
        <v>52.59</v>
      </c>
      <c r="K105" s="122">
        <v>0</v>
      </c>
      <c r="L105" s="123">
        <v>39.87</v>
      </c>
      <c r="M105" s="145">
        <f t="shared" si="9"/>
        <v>39.87</v>
      </c>
      <c r="N105" s="155">
        <v>0</v>
      </c>
      <c r="O105" s="123">
        <v>0</v>
      </c>
      <c r="P105" s="156">
        <v>0</v>
      </c>
      <c r="Q105" s="70">
        <f>IF(OR(N105="снят",N105="н/я",N105="н/ф",N105=""),0,O105+P105)</f>
        <v>0</v>
      </c>
      <c r="R105" s="155">
        <v>0</v>
      </c>
      <c r="S105" s="123">
        <v>0</v>
      </c>
      <c r="T105" s="70">
        <f>IF(OR(R105="снят",R105="н/я",R105="н/ф",R105=""),0,S105)</f>
        <v>0</v>
      </c>
      <c r="U105" s="120"/>
      <c r="V105" s="121"/>
      <c r="W105" s="157"/>
      <c r="X105" s="96"/>
      <c r="Y105" s="78"/>
    </row>
    <row r="106" spans="2:25" ht="12.75">
      <c r="B106" s="124"/>
      <c r="C106" s="125"/>
      <c r="D106" s="126">
        <v>3</v>
      </c>
      <c r="E106" s="126">
        <v>5526</v>
      </c>
      <c r="F106" s="125" t="s">
        <v>125</v>
      </c>
      <c r="G106" s="127" t="s">
        <v>159</v>
      </c>
      <c r="H106" s="128">
        <v>25</v>
      </c>
      <c r="I106" s="129">
        <v>47.47</v>
      </c>
      <c r="J106" s="158">
        <f t="shared" si="8"/>
        <v>72.47</v>
      </c>
      <c r="K106" s="130">
        <v>0</v>
      </c>
      <c r="L106" s="93" t="s">
        <v>91</v>
      </c>
      <c r="M106" s="158">
        <f t="shared" si="9"/>
        <v>100</v>
      </c>
      <c r="N106" s="159">
        <v>0</v>
      </c>
      <c r="O106" s="93">
        <v>0</v>
      </c>
      <c r="P106" s="160">
        <v>0</v>
      </c>
      <c r="Q106" s="132">
        <f>IF(OR(N106="снят",N106="н/я",N106="н/ф",N106=""),0,O106+P106)</f>
        <v>0</v>
      </c>
      <c r="R106" s="159">
        <v>0</v>
      </c>
      <c r="S106" s="93">
        <v>0</v>
      </c>
      <c r="T106" s="132">
        <f>IF(OR(R106="снят",R106="н/я",R106="н/ф",R106=""),0,S106)</f>
        <v>0</v>
      </c>
      <c r="U106" s="128"/>
      <c r="V106" s="129"/>
      <c r="W106" s="144"/>
      <c r="X106" s="133"/>
      <c r="Y106" s="134"/>
    </row>
    <row r="107" spans="2:25" ht="12.75">
      <c r="B107" s="61">
        <v>9010</v>
      </c>
      <c r="C107" s="62" t="s">
        <v>310</v>
      </c>
      <c r="D107" s="92">
        <v>1</v>
      </c>
      <c r="E107" s="92">
        <v>6532</v>
      </c>
      <c r="F107" s="62" t="s">
        <v>96</v>
      </c>
      <c r="G107" s="63" t="s">
        <v>97</v>
      </c>
      <c r="H107" s="120">
        <v>10</v>
      </c>
      <c r="I107" s="121">
        <v>45.78</v>
      </c>
      <c r="J107" s="157">
        <f t="shared" si="8"/>
        <v>55.78</v>
      </c>
      <c r="K107" s="122">
        <v>0</v>
      </c>
      <c r="L107" s="123" t="s">
        <v>91</v>
      </c>
      <c r="M107" s="161">
        <f t="shared" si="9"/>
        <v>100</v>
      </c>
      <c r="N107" s="155">
        <v>0</v>
      </c>
      <c r="O107" s="123">
        <v>0</v>
      </c>
      <c r="P107" s="156">
        <v>0</v>
      </c>
      <c r="Q107" s="114">
        <f>IF(OR(N107="снят",N107="н/я",N107="н/ф",N107=""),0,O107+P107)</f>
        <v>0</v>
      </c>
      <c r="R107" s="155">
        <v>0</v>
      </c>
      <c r="S107" s="123">
        <v>0</v>
      </c>
      <c r="T107" s="114">
        <f>IF(OR(R107="снят",R107="н/я",R107="н/ф",R107=""),0,S107)</f>
        <v>0</v>
      </c>
      <c r="U107" s="120">
        <v>0</v>
      </c>
      <c r="V107" s="121">
        <v>0</v>
      </c>
      <c r="W107" s="157">
        <f>IF(OR(V107="снят",V107="н/я",V107="н/ф",V107="",V107=0),0,360-U107-V107)</f>
        <v>0</v>
      </c>
      <c r="X107" s="96">
        <f>SUM(J107:J109,M107:M109,Q107:Q109,T107:T109,W107)</f>
        <v>518.56</v>
      </c>
      <c r="Y107" s="97">
        <f>Y104+1</f>
        <v>34</v>
      </c>
    </row>
    <row r="108" spans="2:25" ht="12.75">
      <c r="B108" s="61"/>
      <c r="C108" s="62"/>
      <c r="D108" s="92">
        <v>2</v>
      </c>
      <c r="E108" s="92">
        <v>4035</v>
      </c>
      <c r="F108" s="62" t="s">
        <v>196</v>
      </c>
      <c r="G108" s="63" t="s">
        <v>217</v>
      </c>
      <c r="H108" s="120">
        <v>0</v>
      </c>
      <c r="I108" s="121">
        <v>42.78</v>
      </c>
      <c r="J108" s="149">
        <f t="shared" si="8"/>
        <v>42.78</v>
      </c>
      <c r="K108" s="122">
        <v>0</v>
      </c>
      <c r="L108" s="123" t="s">
        <v>91</v>
      </c>
      <c r="M108" s="145">
        <f t="shared" si="9"/>
        <v>100</v>
      </c>
      <c r="N108" s="155">
        <v>0</v>
      </c>
      <c r="O108" s="123">
        <v>0</v>
      </c>
      <c r="P108" s="156">
        <v>0</v>
      </c>
      <c r="Q108" s="70">
        <f>IF(OR(N108="снят",N108="н/я",N108="н/ф",N108=""),0,O108+P108)</f>
        <v>0</v>
      </c>
      <c r="R108" s="155">
        <v>0</v>
      </c>
      <c r="S108" s="123">
        <v>0</v>
      </c>
      <c r="T108" s="70">
        <f>IF(OR(R108="снят",R108="н/я",R108="н/ф",R108=""),0,S108)</f>
        <v>0</v>
      </c>
      <c r="U108" s="120"/>
      <c r="V108" s="121"/>
      <c r="W108" s="157"/>
      <c r="X108" s="96"/>
      <c r="Y108" s="78"/>
    </row>
    <row r="109" spans="2:25" ht="12.75">
      <c r="B109" s="136"/>
      <c r="C109" s="137"/>
      <c r="D109" s="138">
        <v>3</v>
      </c>
      <c r="E109" s="138">
        <v>6521</v>
      </c>
      <c r="F109" s="137" t="s">
        <v>115</v>
      </c>
      <c r="G109" s="139" t="s">
        <v>116</v>
      </c>
      <c r="H109" s="140">
        <v>0</v>
      </c>
      <c r="I109" s="141" t="s">
        <v>91</v>
      </c>
      <c r="J109" s="158">
        <f t="shared" si="8"/>
        <v>120</v>
      </c>
      <c r="K109" s="142">
        <v>0</v>
      </c>
      <c r="L109" s="131" t="s">
        <v>91</v>
      </c>
      <c r="M109" s="158">
        <f t="shared" si="9"/>
        <v>100</v>
      </c>
      <c r="N109" s="162">
        <v>0</v>
      </c>
      <c r="O109" s="131">
        <v>0</v>
      </c>
      <c r="P109" s="163">
        <v>0</v>
      </c>
      <c r="Q109" s="132">
        <f>IF(OR(N109="снят",N109="н/я",N109="н/ф",N109=""),0,O109+P109)</f>
        <v>0</v>
      </c>
      <c r="R109" s="162">
        <v>0</v>
      </c>
      <c r="S109" s="131">
        <v>0</v>
      </c>
      <c r="T109" s="132">
        <f>IF(OR(R109="снят",R109="н/я",R109="н/ф",R109=""),0,S109)</f>
        <v>0</v>
      </c>
      <c r="U109" s="140"/>
      <c r="V109" s="141"/>
      <c r="W109" s="158"/>
      <c r="X109" s="143"/>
      <c r="Y109" s="134"/>
    </row>
    <row r="110" spans="2:25" ht="12.75">
      <c r="B110" s="61">
        <v>9021</v>
      </c>
      <c r="C110" s="62" t="s">
        <v>311</v>
      </c>
      <c r="D110" s="92">
        <v>1</v>
      </c>
      <c r="E110" s="92">
        <v>6511</v>
      </c>
      <c r="F110" s="62" t="s">
        <v>107</v>
      </c>
      <c r="G110" s="63" t="s">
        <v>108</v>
      </c>
      <c r="H110" s="120">
        <v>0</v>
      </c>
      <c r="I110" s="121" t="s">
        <v>91</v>
      </c>
      <c r="J110" s="157">
        <f t="shared" si="8"/>
        <v>120</v>
      </c>
      <c r="K110" s="122">
        <v>5</v>
      </c>
      <c r="L110" s="123">
        <v>44.99</v>
      </c>
      <c r="M110" s="161">
        <f t="shared" si="9"/>
        <v>49.99</v>
      </c>
      <c r="N110" s="155">
        <v>0</v>
      </c>
      <c r="O110" s="123">
        <v>0</v>
      </c>
      <c r="P110" s="156">
        <v>0</v>
      </c>
      <c r="Q110" s="114">
        <f>IF(OR(N110="снят",N110="н/я",N110="н/ф",N110=""),0,O110+P110)</f>
        <v>0</v>
      </c>
      <c r="R110" s="155">
        <v>0</v>
      </c>
      <c r="S110" s="123">
        <v>0</v>
      </c>
      <c r="T110" s="114">
        <f>IF(OR(R110="снят",R110="н/я",R110="н/ф",R110=""),0,S110)</f>
        <v>0</v>
      </c>
      <c r="U110" s="120">
        <v>0</v>
      </c>
      <c r="V110" s="121">
        <v>0</v>
      </c>
      <c r="W110" s="157">
        <f>IF(OR(V110="снят",V110="н/я",V110="н/ф",V110="",V110=0),0,360-U110-V110)</f>
        <v>0</v>
      </c>
      <c r="X110" s="96">
        <f>SUM(J110:J112,M110:M112,Q110:Q112,T110:T112,W110)</f>
        <v>538.3</v>
      </c>
      <c r="Y110" s="97">
        <f>Y107+1</f>
        <v>35</v>
      </c>
    </row>
    <row r="111" spans="2:25" ht="12.75">
      <c r="B111" s="61"/>
      <c r="C111" s="62"/>
      <c r="D111" s="92">
        <v>2</v>
      </c>
      <c r="E111" s="92">
        <v>4003</v>
      </c>
      <c r="F111" s="62" t="s">
        <v>144</v>
      </c>
      <c r="G111" s="63" t="s">
        <v>237</v>
      </c>
      <c r="H111" s="120">
        <v>0</v>
      </c>
      <c r="I111" s="121" t="s">
        <v>91</v>
      </c>
      <c r="J111" s="149">
        <f t="shared" si="8"/>
        <v>120</v>
      </c>
      <c r="K111" s="122">
        <v>0</v>
      </c>
      <c r="L111" s="123" t="s">
        <v>91</v>
      </c>
      <c r="M111" s="145">
        <f t="shared" si="9"/>
        <v>100</v>
      </c>
      <c r="N111" s="155">
        <v>0</v>
      </c>
      <c r="O111" s="123">
        <v>0</v>
      </c>
      <c r="P111" s="156">
        <v>0</v>
      </c>
      <c r="Q111" s="70">
        <f>IF(OR(N111="снят",N111="н/я",N111="н/ф",N111=""),0,O111+P111)</f>
        <v>0</v>
      </c>
      <c r="R111" s="155">
        <v>0</v>
      </c>
      <c r="S111" s="123">
        <v>0</v>
      </c>
      <c r="T111" s="70">
        <f>IF(OR(R111="снят",R111="н/я",R111="н/ф",R111=""),0,S111)</f>
        <v>0</v>
      </c>
      <c r="U111" s="120"/>
      <c r="V111" s="121"/>
      <c r="W111" s="157"/>
      <c r="X111" s="96"/>
      <c r="Y111" s="78"/>
    </row>
    <row r="112" spans="2:25" ht="12.75">
      <c r="B112" s="136"/>
      <c r="C112" s="137"/>
      <c r="D112" s="138">
        <v>3</v>
      </c>
      <c r="E112" s="138">
        <v>6528</v>
      </c>
      <c r="F112" s="137" t="s">
        <v>92</v>
      </c>
      <c r="G112" s="139" t="s">
        <v>93</v>
      </c>
      <c r="H112" s="140">
        <v>5</v>
      </c>
      <c r="I112" s="141">
        <v>43.31</v>
      </c>
      <c r="J112" s="158">
        <f t="shared" si="8"/>
        <v>48.31</v>
      </c>
      <c r="K112" s="142">
        <v>0</v>
      </c>
      <c r="L112" s="131" t="s">
        <v>91</v>
      </c>
      <c r="M112" s="158">
        <f t="shared" si="9"/>
        <v>100</v>
      </c>
      <c r="N112" s="162">
        <v>0</v>
      </c>
      <c r="O112" s="131">
        <v>0</v>
      </c>
      <c r="P112" s="163">
        <v>0</v>
      </c>
      <c r="Q112" s="132">
        <f>IF(OR(N112="снят",N112="н/я",N112="н/ф",N112=""),0,O112+P112)</f>
        <v>0</v>
      </c>
      <c r="R112" s="162">
        <v>0</v>
      </c>
      <c r="S112" s="131">
        <v>0</v>
      </c>
      <c r="T112" s="132">
        <f>IF(OR(R112="снят",R112="н/я",R112="н/ф",R112=""),0,S112)</f>
        <v>0</v>
      </c>
      <c r="U112" s="140"/>
      <c r="V112" s="141"/>
      <c r="W112" s="158"/>
      <c r="X112" s="143"/>
      <c r="Y112" s="134"/>
    </row>
    <row r="113" spans="2:25" ht="12.75">
      <c r="B113" s="61">
        <v>9009</v>
      </c>
      <c r="C113" s="62" t="s">
        <v>312</v>
      </c>
      <c r="D113" s="92">
        <v>1</v>
      </c>
      <c r="E113" s="92">
        <v>5503</v>
      </c>
      <c r="F113" s="62" t="s">
        <v>166</v>
      </c>
      <c r="G113" s="63" t="s">
        <v>167</v>
      </c>
      <c r="H113" s="120">
        <v>0</v>
      </c>
      <c r="I113" s="121" t="s">
        <v>91</v>
      </c>
      <c r="J113" s="157">
        <f t="shared" si="8"/>
        <v>120</v>
      </c>
      <c r="K113" s="122">
        <v>0</v>
      </c>
      <c r="L113" s="123" t="s">
        <v>91</v>
      </c>
      <c r="M113" s="161">
        <f t="shared" si="9"/>
        <v>100</v>
      </c>
      <c r="N113" s="155">
        <v>0</v>
      </c>
      <c r="O113" s="123">
        <v>0</v>
      </c>
      <c r="P113" s="156">
        <v>0</v>
      </c>
      <c r="Q113" s="114">
        <f>IF(OR(N113="снят",N113="н/я",N113="н/ф",N113=""),0,O113+P113)</f>
        <v>0</v>
      </c>
      <c r="R113" s="155">
        <v>0</v>
      </c>
      <c r="S113" s="123">
        <v>0</v>
      </c>
      <c r="T113" s="114">
        <f>IF(OR(R113="снят",R113="н/я",R113="н/ф",R113=""),0,S113)</f>
        <v>0</v>
      </c>
      <c r="U113" s="120">
        <v>0</v>
      </c>
      <c r="V113" s="121">
        <v>0</v>
      </c>
      <c r="W113" s="157">
        <f>IF(OR(V113="снят",V113="н/я",V113="н/ф",V113="",V113=0),0,360-U113-V113)</f>
        <v>0</v>
      </c>
      <c r="X113" s="96">
        <f>SUM(J113:J115,M113:M115,Q113:Q115,T113:T115,W113)</f>
        <v>660</v>
      </c>
      <c r="Y113" s="97">
        <v>36</v>
      </c>
    </row>
    <row r="114" spans="2:25" ht="12.75">
      <c r="B114" s="61"/>
      <c r="C114" s="62"/>
      <c r="D114" s="92">
        <v>2</v>
      </c>
      <c r="E114" s="92">
        <v>4029</v>
      </c>
      <c r="F114" s="62" t="s">
        <v>142</v>
      </c>
      <c r="G114" s="63" t="s">
        <v>243</v>
      </c>
      <c r="H114" s="120">
        <v>0</v>
      </c>
      <c r="I114" s="121" t="s">
        <v>91</v>
      </c>
      <c r="J114" s="149">
        <f t="shared" si="8"/>
        <v>120</v>
      </c>
      <c r="K114" s="122">
        <v>0</v>
      </c>
      <c r="L114" s="123" t="s">
        <v>91</v>
      </c>
      <c r="M114" s="145">
        <f t="shared" si="9"/>
        <v>100</v>
      </c>
      <c r="N114" s="155">
        <v>0</v>
      </c>
      <c r="O114" s="123">
        <v>0</v>
      </c>
      <c r="P114" s="156">
        <v>0</v>
      </c>
      <c r="Q114" s="70">
        <f>IF(OR(N114="снят",N114="н/я",N114="н/ф",N114=""),0,O114+P114)</f>
        <v>0</v>
      </c>
      <c r="R114" s="155">
        <v>0</v>
      </c>
      <c r="S114" s="123">
        <v>0</v>
      </c>
      <c r="T114" s="70">
        <f>IF(OR(R114="снят",R114="н/я",R114="н/ф",R114=""),0,S114)</f>
        <v>0</v>
      </c>
      <c r="U114" s="120"/>
      <c r="V114" s="121"/>
      <c r="W114" s="157"/>
      <c r="X114" s="96"/>
      <c r="Y114" s="78"/>
    </row>
    <row r="115" spans="2:25" ht="12.75">
      <c r="B115" s="61"/>
      <c r="C115" s="62"/>
      <c r="D115" s="92">
        <v>3</v>
      </c>
      <c r="E115" s="92">
        <v>5527</v>
      </c>
      <c r="F115" s="62" t="s">
        <v>171</v>
      </c>
      <c r="G115" s="63" t="s">
        <v>172</v>
      </c>
      <c r="H115" s="120">
        <v>0</v>
      </c>
      <c r="I115" s="121" t="s">
        <v>91</v>
      </c>
      <c r="J115" s="158">
        <f t="shared" si="8"/>
        <v>120</v>
      </c>
      <c r="K115" s="122">
        <v>0</v>
      </c>
      <c r="L115" s="123" t="s">
        <v>91</v>
      </c>
      <c r="M115" s="158">
        <f t="shared" si="9"/>
        <v>100</v>
      </c>
      <c r="N115" s="155">
        <v>0</v>
      </c>
      <c r="O115" s="123">
        <v>0</v>
      </c>
      <c r="P115" s="156">
        <v>0</v>
      </c>
      <c r="Q115" s="70">
        <f>IF(OR(N115="снят",N115="н/я",N115="н/ф",N115=""),0,O115+P115)</f>
        <v>0</v>
      </c>
      <c r="R115" s="155">
        <v>0</v>
      </c>
      <c r="S115" s="123">
        <v>0</v>
      </c>
      <c r="T115" s="70">
        <f>IF(OR(R115="снят",R115="н/я",R115="н/ф",R115=""),0,S115)</f>
        <v>0</v>
      </c>
      <c r="U115" s="120"/>
      <c r="V115" s="121"/>
      <c r="W115" s="157"/>
      <c r="X115" s="96"/>
      <c r="Y115" s="78"/>
    </row>
    <row r="116" spans="2:25" ht="12.75">
      <c r="B116" s="108">
        <v>9016</v>
      </c>
      <c r="C116" s="109" t="s">
        <v>307</v>
      </c>
      <c r="D116" s="110">
        <v>1</v>
      </c>
      <c r="E116" s="110">
        <v>4013</v>
      </c>
      <c r="F116" s="109" t="s">
        <v>238</v>
      </c>
      <c r="G116" s="111" t="s">
        <v>239</v>
      </c>
      <c r="H116" s="112">
        <v>0</v>
      </c>
      <c r="I116" s="113" t="s">
        <v>240</v>
      </c>
      <c r="J116" s="157">
        <f t="shared" si="8"/>
        <v>120</v>
      </c>
      <c r="K116" s="115">
        <v>0</v>
      </c>
      <c r="L116" s="116" t="s">
        <v>240</v>
      </c>
      <c r="M116" s="161">
        <f t="shared" si="9"/>
        <v>100</v>
      </c>
      <c r="N116" s="153">
        <v>0</v>
      </c>
      <c r="O116" s="116">
        <v>0</v>
      </c>
      <c r="P116" s="154">
        <v>0</v>
      </c>
      <c r="Q116" s="117">
        <f>IF(OR(N116="снят",N116="н/я",N116="н/ф",N116=""),0,O116+P116)</f>
        <v>0</v>
      </c>
      <c r="R116" s="153">
        <v>0</v>
      </c>
      <c r="S116" s="116">
        <v>0</v>
      </c>
      <c r="T116" s="117">
        <f>IF(OR(R116="снят",R116="н/я",R116="н/ф",R116=""),0,S116)</f>
        <v>0</v>
      </c>
      <c r="U116" s="112">
        <v>0</v>
      </c>
      <c r="V116" s="113">
        <v>0</v>
      </c>
      <c r="W116" s="152">
        <f>IF(OR(V116="снят",V116="н/я",V116="н/ф",V116="",V116=0),0,360-U116-V116)</f>
        <v>0</v>
      </c>
      <c r="X116" s="118">
        <f>SUM(J116:J118,M116:M118,Q116:Q118,T116:T118,W116)</f>
        <v>473.26</v>
      </c>
      <c r="Y116" s="119" t="s">
        <v>327</v>
      </c>
    </row>
    <row r="117" spans="2:25" ht="12.75">
      <c r="B117" s="61"/>
      <c r="C117" s="62"/>
      <c r="D117" s="92">
        <v>2</v>
      </c>
      <c r="E117" s="92">
        <v>6508</v>
      </c>
      <c r="F117" s="62" t="s">
        <v>105</v>
      </c>
      <c r="G117" s="63" t="s">
        <v>106</v>
      </c>
      <c r="H117" s="120">
        <v>0</v>
      </c>
      <c r="I117" s="121" t="s">
        <v>91</v>
      </c>
      <c r="J117" s="149">
        <f t="shared" si="8"/>
        <v>120</v>
      </c>
      <c r="K117" s="122">
        <v>5</v>
      </c>
      <c r="L117" s="123">
        <v>44.04</v>
      </c>
      <c r="M117" s="145">
        <f t="shared" si="9"/>
        <v>49.04</v>
      </c>
      <c r="N117" s="155">
        <v>0</v>
      </c>
      <c r="O117" s="123">
        <v>0</v>
      </c>
      <c r="P117" s="156">
        <v>0</v>
      </c>
      <c r="Q117" s="70">
        <f>IF(OR(N117="снят",N117="н/я",N117="н/ф",N117=""),0,O117+P117)</f>
        <v>0</v>
      </c>
      <c r="R117" s="155">
        <v>0</v>
      </c>
      <c r="S117" s="123">
        <v>0</v>
      </c>
      <c r="T117" s="70">
        <f>IF(OR(R117="снят",R117="н/я",R117="н/ф",R117=""),0,S117)</f>
        <v>0</v>
      </c>
      <c r="U117" s="120"/>
      <c r="V117" s="121"/>
      <c r="W117" s="157"/>
      <c r="X117" s="96"/>
      <c r="Y117" s="78"/>
    </row>
    <row r="118" spans="2:25" ht="12.75">
      <c r="B118" s="124"/>
      <c r="C118" s="125"/>
      <c r="D118" s="126">
        <v>3</v>
      </c>
      <c r="E118" s="126">
        <v>4004</v>
      </c>
      <c r="F118" s="125" t="s">
        <v>196</v>
      </c>
      <c r="G118" s="127" t="s">
        <v>197</v>
      </c>
      <c r="H118" s="128">
        <v>5</v>
      </c>
      <c r="I118" s="129">
        <v>42.91</v>
      </c>
      <c r="J118" s="158">
        <f t="shared" si="8"/>
        <v>47.91</v>
      </c>
      <c r="K118" s="130">
        <v>0</v>
      </c>
      <c r="L118" s="93">
        <v>36.31</v>
      </c>
      <c r="M118" s="158">
        <f t="shared" si="9"/>
        <v>36.31</v>
      </c>
      <c r="N118" s="159">
        <v>0</v>
      </c>
      <c r="O118" s="93">
        <v>0</v>
      </c>
      <c r="P118" s="160">
        <v>0</v>
      </c>
      <c r="Q118" s="132">
        <f>IF(OR(N118="снят",N118="н/я",N118="н/ф",N118=""),0,O118+P118)</f>
        <v>0</v>
      </c>
      <c r="R118" s="159">
        <v>0</v>
      </c>
      <c r="S118" s="93">
        <v>0</v>
      </c>
      <c r="T118" s="132">
        <f>IF(OR(R118="снят",R118="н/я",R118="н/ф",R118=""),0,S118)</f>
        <v>0</v>
      </c>
      <c r="U118" s="128"/>
      <c r="V118" s="129"/>
      <c r="W118" s="144"/>
      <c r="X118" s="133"/>
      <c r="Y118" s="134"/>
    </row>
    <row r="119" spans="2:25" ht="13.5" thickBot="1">
      <c r="B119" s="79"/>
      <c r="C119" s="80"/>
      <c r="D119" s="80"/>
      <c r="E119" s="80"/>
      <c r="F119" s="80"/>
      <c r="G119" s="81"/>
      <c r="H119" s="82"/>
      <c r="I119" s="80"/>
      <c r="J119" s="178"/>
      <c r="K119" s="82"/>
      <c r="L119" s="80"/>
      <c r="M119" s="178"/>
      <c r="N119" s="82"/>
      <c r="O119" s="80"/>
      <c r="P119" s="81"/>
      <c r="Q119" s="83"/>
      <c r="R119" s="82"/>
      <c r="S119" s="80"/>
      <c r="T119" s="83"/>
      <c r="U119" s="82"/>
      <c r="V119" s="80"/>
      <c r="W119" s="83"/>
      <c r="X119" s="84"/>
      <c r="Y119" s="85"/>
    </row>
  </sheetData>
  <sheetProtection/>
  <mergeCells count="14">
    <mergeCell ref="N6:Q6"/>
    <mergeCell ref="R6:T6"/>
    <mergeCell ref="U6:W6"/>
    <mergeCell ref="X6:X7"/>
    <mergeCell ref="Z6:Z7"/>
    <mergeCell ref="B6:B7"/>
    <mergeCell ref="C6:C7"/>
    <mergeCell ref="D6:D7"/>
    <mergeCell ref="E6:E7"/>
    <mergeCell ref="F6:F7"/>
    <mergeCell ref="G6:G7"/>
    <mergeCell ref="Y6:Y7"/>
    <mergeCell ref="H6:J6"/>
    <mergeCell ref="K6:M6"/>
  </mergeCells>
  <printOptions horizontalCentered="1"/>
  <pageMargins left="0.1968503937007874" right="0.1968503937007874" top="0.1968503937007874" bottom="0.1968503937007874" header="0" footer="0"/>
  <pageSetup fitToHeight="10" horizontalDpi="600" verticalDpi="600" orientation="landscape" paperSize="9" scale="83" r:id="rId1"/>
  <rowBreaks count="2" manualBreakCount="2">
    <brk id="52" max="25" man="1"/>
    <brk id="10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41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1.00390625" style="39" customWidth="1"/>
    <col min="2" max="2" width="5.125" style="38" customWidth="1"/>
    <col min="3" max="3" width="17.75390625" style="39" customWidth="1"/>
    <col min="4" max="4" width="14.75390625" style="39" customWidth="1"/>
    <col min="5" max="5" width="36.875" style="39" bestFit="1" customWidth="1"/>
    <col min="6" max="13" width="7.75390625" style="39" customWidth="1"/>
    <col min="14" max="15" width="8.75390625" style="39" customWidth="1"/>
    <col min="16" max="16" width="6.75390625" style="39" hidden="1" customWidth="1"/>
    <col min="17" max="17" width="6.75390625" style="39" customWidth="1"/>
    <col min="18" max="16384" width="9.125" style="39" customWidth="1"/>
  </cols>
  <sheetData>
    <row r="1" ht="5.25" customHeight="1"/>
    <row r="2" spans="2:17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5" ht="15.75" thickBot="1">
      <c r="B3" s="44" t="s">
        <v>8</v>
      </c>
      <c r="E3" s="45"/>
    </row>
    <row r="4" spans="2:15" s="38" customFormat="1" ht="12.75">
      <c r="B4" s="46" t="s">
        <v>52</v>
      </c>
      <c r="E4" s="47"/>
      <c r="F4" s="48" t="s">
        <v>21</v>
      </c>
      <c r="G4" s="49">
        <v>173</v>
      </c>
      <c r="H4" s="49" t="s">
        <v>22</v>
      </c>
      <c r="I4" s="50">
        <v>47</v>
      </c>
      <c r="J4" s="48" t="s">
        <v>21</v>
      </c>
      <c r="K4" s="49">
        <v>126</v>
      </c>
      <c r="L4" s="49" t="s">
        <v>22</v>
      </c>
      <c r="M4" s="50">
        <v>32</v>
      </c>
      <c r="N4" s="51"/>
      <c r="O4" s="51"/>
    </row>
    <row r="5" spans="4:20" s="38" customFormat="1" ht="13.5" thickBot="1">
      <c r="D5" s="38" t="s">
        <v>1</v>
      </c>
      <c r="E5" s="45"/>
      <c r="F5" s="52" t="s">
        <v>23</v>
      </c>
      <c r="G5" s="53">
        <v>3.7</v>
      </c>
      <c r="H5" s="53" t="s">
        <v>24</v>
      </c>
      <c r="I5" s="54">
        <v>71</v>
      </c>
      <c r="J5" s="52" t="s">
        <v>23</v>
      </c>
      <c r="K5" s="55">
        <v>3.9</v>
      </c>
      <c r="L5" s="53" t="s">
        <v>24</v>
      </c>
      <c r="M5" s="56">
        <v>48</v>
      </c>
      <c r="N5" s="51"/>
      <c r="O5" s="51"/>
      <c r="R5" s="164"/>
      <c r="S5" s="164"/>
      <c r="T5" s="164"/>
    </row>
    <row r="6" spans="2:20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29</v>
      </c>
      <c r="G6" s="201"/>
      <c r="H6" s="201"/>
      <c r="I6" s="202"/>
      <c r="J6" s="203" t="s">
        <v>30</v>
      </c>
      <c r="K6" s="201"/>
      <c r="L6" s="201"/>
      <c r="M6" s="204"/>
      <c r="N6" s="184" t="s">
        <v>31</v>
      </c>
      <c r="O6" s="186" t="s">
        <v>32</v>
      </c>
      <c r="P6" s="182" t="s">
        <v>33</v>
      </c>
      <c r="Q6" s="182" t="s">
        <v>33</v>
      </c>
      <c r="R6" s="189" t="s">
        <v>324</v>
      </c>
      <c r="S6" s="186" t="s">
        <v>325</v>
      </c>
      <c r="T6" s="182" t="s">
        <v>326</v>
      </c>
    </row>
    <row r="7" spans="2:20" ht="34.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60" t="s">
        <v>37</v>
      </c>
      <c r="J7" s="57" t="s">
        <v>34</v>
      </c>
      <c r="K7" s="58" t="s">
        <v>35</v>
      </c>
      <c r="L7" s="58" t="s">
        <v>36</v>
      </c>
      <c r="M7" s="60" t="s">
        <v>37</v>
      </c>
      <c r="N7" s="185"/>
      <c r="O7" s="187"/>
      <c r="P7" s="188"/>
      <c r="Q7" s="188"/>
      <c r="R7" s="190"/>
      <c r="S7" s="191"/>
      <c r="T7" s="183"/>
    </row>
    <row r="8" spans="2:20" ht="12.75">
      <c r="B8" s="61">
        <v>6513</v>
      </c>
      <c r="C8" s="62" t="s">
        <v>53</v>
      </c>
      <c r="D8" s="62" t="s">
        <v>313</v>
      </c>
      <c r="E8" s="63" t="s">
        <v>54</v>
      </c>
      <c r="F8" s="64">
        <v>0</v>
      </c>
      <c r="G8" s="65">
        <v>40.72</v>
      </c>
      <c r="H8" s="66">
        <f aca="true" t="shared" si="0" ref="H8:H40">IF(OR(G8="снят",G8="н/я",G8&gt;I$5),120,IF(G8&gt;I$4,G8-I$4,0))</f>
        <v>0</v>
      </c>
      <c r="I8" s="67">
        <f aca="true" t="shared" si="1" ref="I8:I40">IF(H8=120,120,F8+H8)</f>
        <v>0</v>
      </c>
      <c r="J8" s="68">
        <v>0</v>
      </c>
      <c r="K8" s="65">
        <v>35.59</v>
      </c>
      <c r="L8" s="69">
        <f aca="true" t="shared" si="2" ref="L8:L40">IF(OR(K8="снят",K8="н/я",K8&gt;M$5),100,IF(K8&gt;M$4,K8-M$4,0))</f>
        <v>3.5900000000000034</v>
      </c>
      <c r="M8" s="70">
        <f aca="true" t="shared" si="3" ref="M8:M40">IF(L8=100,100,J8+L8)</f>
        <v>3.5900000000000034</v>
      </c>
      <c r="N8" s="71">
        <f aca="true" t="shared" si="4" ref="N8:N40">I8+M8</f>
        <v>3.5900000000000034</v>
      </c>
      <c r="O8" s="72">
        <f>IF(OR(G8="снят",G8="н/я",G8&gt;I$5,K8="снят",K8="н/я",K8&gt;M$5,AND(G8=0,K8=0)),"—",G8+K8)</f>
        <v>76.31</v>
      </c>
      <c r="P8" s="73">
        <f>SUM(K8:K10,O8:O10)</f>
        <v>343.65999999999997</v>
      </c>
      <c r="Q8" s="74">
        <f>IF(O8="—","—",1)</f>
        <v>1</v>
      </c>
      <c r="R8" s="168">
        <f>$G$4/G8</f>
        <v>4.248526522593321</v>
      </c>
      <c r="S8" s="169">
        <f>$K$4/K8</f>
        <v>3.5403203146951387</v>
      </c>
      <c r="T8" s="165"/>
    </row>
    <row r="9" spans="2:20" ht="12.75">
      <c r="B9" s="61">
        <v>6518</v>
      </c>
      <c r="C9" s="62" t="s">
        <v>55</v>
      </c>
      <c r="D9" s="62" t="s">
        <v>314</v>
      </c>
      <c r="E9" s="63" t="s">
        <v>56</v>
      </c>
      <c r="F9" s="75">
        <v>0</v>
      </c>
      <c r="G9" s="76">
        <v>45.88</v>
      </c>
      <c r="H9" s="69">
        <f t="shared" si="0"/>
        <v>0</v>
      </c>
      <c r="I9" s="70">
        <f t="shared" si="1"/>
        <v>0</v>
      </c>
      <c r="J9" s="68">
        <v>0</v>
      </c>
      <c r="K9" s="76">
        <v>36.88</v>
      </c>
      <c r="L9" s="69">
        <f t="shared" si="2"/>
        <v>4.880000000000003</v>
      </c>
      <c r="M9" s="70">
        <f t="shared" si="3"/>
        <v>4.880000000000003</v>
      </c>
      <c r="N9" s="77">
        <f t="shared" si="4"/>
        <v>4.880000000000003</v>
      </c>
      <c r="O9" s="72">
        <f aca="true" t="shared" si="5" ref="O9:O40">IF(OR(G9="снят",G9="н/я",G9&gt;I$5,K9="снят",K9="н/я",K9&gt;M$5,AND(G9=0,K9=0)),"—",G9+K9)</f>
        <v>82.76</v>
      </c>
      <c r="P9" s="78">
        <f aca="true" t="shared" si="6" ref="P9:P40">P8+1</f>
        <v>344.65999999999997</v>
      </c>
      <c r="Q9" s="78">
        <f>IF(O9="—","—",Q8+1)</f>
        <v>2</v>
      </c>
      <c r="R9" s="170">
        <f aca="true" t="shared" si="7" ref="R9:R30">$G$4/G9</f>
        <v>3.7707061900610284</v>
      </c>
      <c r="S9" s="171">
        <f aca="true" t="shared" si="8" ref="S9:S39">$K$4/K9</f>
        <v>3.4164859002169194</v>
      </c>
      <c r="T9" s="166"/>
    </row>
    <row r="10" spans="2:20" ht="12.75">
      <c r="B10" s="61">
        <v>6504</v>
      </c>
      <c r="C10" s="62" t="s">
        <v>57</v>
      </c>
      <c r="D10" s="62" t="s">
        <v>313</v>
      </c>
      <c r="E10" s="63" t="s">
        <v>58</v>
      </c>
      <c r="F10" s="75">
        <v>5</v>
      </c>
      <c r="G10" s="76">
        <v>42.44</v>
      </c>
      <c r="H10" s="69">
        <f t="shared" si="0"/>
        <v>0</v>
      </c>
      <c r="I10" s="70">
        <f t="shared" si="1"/>
        <v>5</v>
      </c>
      <c r="J10" s="68">
        <v>0</v>
      </c>
      <c r="K10" s="76">
        <v>34.84</v>
      </c>
      <c r="L10" s="69">
        <f t="shared" si="2"/>
        <v>2.8400000000000034</v>
      </c>
      <c r="M10" s="70">
        <f t="shared" si="3"/>
        <v>2.8400000000000034</v>
      </c>
      <c r="N10" s="77">
        <f t="shared" si="4"/>
        <v>7.840000000000003</v>
      </c>
      <c r="O10" s="72">
        <f t="shared" si="5"/>
        <v>77.28</v>
      </c>
      <c r="P10" s="78">
        <f t="shared" si="6"/>
        <v>345.65999999999997</v>
      </c>
      <c r="Q10" s="78">
        <f aca="true" t="shared" si="9" ref="Q10:Q40">IF(O10="—","—",Q9+1)</f>
        <v>3</v>
      </c>
      <c r="R10" s="170">
        <f t="shared" si="7"/>
        <v>4.076343072573045</v>
      </c>
      <c r="S10" s="171">
        <f t="shared" si="8"/>
        <v>3.6165327210103326</v>
      </c>
      <c r="T10" s="166">
        <v>3</v>
      </c>
    </row>
    <row r="11" spans="2:20" ht="12.75">
      <c r="B11" s="61">
        <v>6501</v>
      </c>
      <c r="C11" s="62" t="s">
        <v>59</v>
      </c>
      <c r="D11" s="62" t="s">
        <v>313</v>
      </c>
      <c r="E11" s="63" t="s">
        <v>60</v>
      </c>
      <c r="F11" s="75">
        <v>0</v>
      </c>
      <c r="G11" s="76">
        <v>43.59</v>
      </c>
      <c r="H11" s="69">
        <f t="shared" si="0"/>
        <v>0</v>
      </c>
      <c r="I11" s="70">
        <f t="shared" si="1"/>
        <v>0</v>
      </c>
      <c r="J11" s="68">
        <v>5</v>
      </c>
      <c r="K11" s="76">
        <v>35.34</v>
      </c>
      <c r="L11" s="69">
        <f t="shared" si="2"/>
        <v>3.3400000000000034</v>
      </c>
      <c r="M11" s="70">
        <f t="shared" si="3"/>
        <v>8.340000000000003</v>
      </c>
      <c r="N11" s="77">
        <f t="shared" si="4"/>
        <v>8.340000000000003</v>
      </c>
      <c r="O11" s="72">
        <f t="shared" si="5"/>
        <v>78.93</v>
      </c>
      <c r="P11" s="78">
        <f t="shared" si="6"/>
        <v>346.65999999999997</v>
      </c>
      <c r="Q11" s="78">
        <f t="shared" si="9"/>
        <v>4</v>
      </c>
      <c r="R11" s="170">
        <f t="shared" si="7"/>
        <v>3.968800183528332</v>
      </c>
      <c r="S11" s="171">
        <f t="shared" si="8"/>
        <v>3.5653650254668925</v>
      </c>
      <c r="T11" s="166">
        <v>3</v>
      </c>
    </row>
    <row r="12" spans="2:20" ht="12.75">
      <c r="B12" s="61">
        <v>6525</v>
      </c>
      <c r="C12" s="62" t="s">
        <v>61</v>
      </c>
      <c r="D12" s="62" t="s">
        <v>315</v>
      </c>
      <c r="E12" s="63" t="s">
        <v>62</v>
      </c>
      <c r="F12" s="75">
        <v>0</v>
      </c>
      <c r="G12" s="76">
        <v>43.97</v>
      </c>
      <c r="H12" s="69">
        <f t="shared" si="0"/>
        <v>0</v>
      </c>
      <c r="I12" s="70">
        <f t="shared" si="1"/>
        <v>0</v>
      </c>
      <c r="J12" s="68">
        <v>5</v>
      </c>
      <c r="K12" s="76">
        <v>36.26</v>
      </c>
      <c r="L12" s="69">
        <f t="shared" si="2"/>
        <v>4.259999999999998</v>
      </c>
      <c r="M12" s="70">
        <f>IF(L12=100,100,J11+L12)</f>
        <v>9.259999999999998</v>
      </c>
      <c r="N12" s="77">
        <f t="shared" si="4"/>
        <v>9.259999999999998</v>
      </c>
      <c r="O12" s="72">
        <f t="shared" si="5"/>
        <v>80.22999999999999</v>
      </c>
      <c r="P12" s="78">
        <f t="shared" si="6"/>
        <v>347.65999999999997</v>
      </c>
      <c r="Q12" s="78">
        <f t="shared" si="9"/>
        <v>5</v>
      </c>
      <c r="R12" s="170">
        <f t="shared" si="7"/>
        <v>3.934500795997271</v>
      </c>
      <c r="S12" s="171">
        <f t="shared" si="8"/>
        <v>3.474903474903475</v>
      </c>
      <c r="T12" s="166"/>
    </row>
    <row r="13" spans="2:20" ht="12.75">
      <c r="B13" s="61">
        <v>6509</v>
      </c>
      <c r="C13" s="62" t="s">
        <v>63</v>
      </c>
      <c r="D13" s="62" t="s">
        <v>316</v>
      </c>
      <c r="E13" s="63" t="s">
        <v>64</v>
      </c>
      <c r="F13" s="75">
        <v>0</v>
      </c>
      <c r="G13" s="76">
        <v>43</v>
      </c>
      <c r="H13" s="69">
        <f t="shared" si="0"/>
        <v>0</v>
      </c>
      <c r="I13" s="70">
        <f t="shared" si="1"/>
        <v>0</v>
      </c>
      <c r="J13" s="68">
        <v>5</v>
      </c>
      <c r="K13" s="76">
        <v>39.03</v>
      </c>
      <c r="L13" s="69">
        <f t="shared" si="2"/>
        <v>7.030000000000001</v>
      </c>
      <c r="M13" s="70">
        <f>IF(L13=100,100,J12+L13)</f>
        <v>12.030000000000001</v>
      </c>
      <c r="N13" s="77">
        <f t="shared" si="4"/>
        <v>12.030000000000001</v>
      </c>
      <c r="O13" s="72">
        <f t="shared" si="5"/>
        <v>82.03</v>
      </c>
      <c r="P13" s="78">
        <f t="shared" si="6"/>
        <v>348.65999999999997</v>
      </c>
      <c r="Q13" s="78">
        <f t="shared" si="9"/>
        <v>6</v>
      </c>
      <c r="R13" s="170">
        <f t="shared" si="7"/>
        <v>4.023255813953488</v>
      </c>
      <c r="S13" s="171">
        <f t="shared" si="8"/>
        <v>3.228285933897002</v>
      </c>
      <c r="T13" s="166"/>
    </row>
    <row r="14" spans="2:20" ht="12.75">
      <c r="B14" s="61">
        <v>6510</v>
      </c>
      <c r="C14" s="62" t="s">
        <v>59</v>
      </c>
      <c r="D14" s="62" t="s">
        <v>313</v>
      </c>
      <c r="E14" s="63" t="s">
        <v>65</v>
      </c>
      <c r="F14" s="75">
        <v>10</v>
      </c>
      <c r="G14" s="76">
        <v>40.19</v>
      </c>
      <c r="H14" s="69">
        <f t="shared" si="0"/>
        <v>0</v>
      </c>
      <c r="I14" s="70">
        <f t="shared" si="1"/>
        <v>10</v>
      </c>
      <c r="J14" s="68">
        <v>0</v>
      </c>
      <c r="K14" s="76">
        <v>34.69</v>
      </c>
      <c r="L14" s="69">
        <f t="shared" si="2"/>
        <v>2.6899999999999977</v>
      </c>
      <c r="M14" s="70">
        <f t="shared" si="3"/>
        <v>2.6899999999999977</v>
      </c>
      <c r="N14" s="77">
        <f t="shared" si="4"/>
        <v>12.689999999999998</v>
      </c>
      <c r="O14" s="72">
        <f t="shared" si="5"/>
        <v>74.88</v>
      </c>
      <c r="P14" s="78">
        <f t="shared" si="6"/>
        <v>349.65999999999997</v>
      </c>
      <c r="Q14" s="78">
        <f t="shared" si="9"/>
        <v>7</v>
      </c>
      <c r="R14" s="170">
        <f t="shared" si="7"/>
        <v>4.3045533714854445</v>
      </c>
      <c r="S14" s="171">
        <f t="shared" si="8"/>
        <v>3.632170654367253</v>
      </c>
      <c r="T14" s="166">
        <v>3</v>
      </c>
    </row>
    <row r="15" spans="2:20" ht="12.75">
      <c r="B15" s="61">
        <v>6507</v>
      </c>
      <c r="C15" s="62" t="s">
        <v>66</v>
      </c>
      <c r="D15" s="62" t="s">
        <v>315</v>
      </c>
      <c r="E15" s="63" t="s">
        <v>67</v>
      </c>
      <c r="F15" s="75">
        <v>0</v>
      </c>
      <c r="G15" s="76">
        <v>49.91</v>
      </c>
      <c r="H15" s="69">
        <f t="shared" si="0"/>
        <v>2.9099999999999966</v>
      </c>
      <c r="I15" s="70">
        <f t="shared" si="1"/>
        <v>2.9099999999999966</v>
      </c>
      <c r="J15" s="68">
        <v>5</v>
      </c>
      <c r="K15" s="76">
        <v>42.32</v>
      </c>
      <c r="L15" s="69">
        <f t="shared" si="2"/>
        <v>10.32</v>
      </c>
      <c r="M15" s="70">
        <f t="shared" si="3"/>
        <v>15.32</v>
      </c>
      <c r="N15" s="77">
        <f t="shared" si="4"/>
        <v>18.229999999999997</v>
      </c>
      <c r="O15" s="72">
        <f t="shared" si="5"/>
        <v>92.22999999999999</v>
      </c>
      <c r="P15" s="78">
        <f t="shared" si="6"/>
        <v>350.65999999999997</v>
      </c>
      <c r="Q15" s="78">
        <f t="shared" si="9"/>
        <v>8</v>
      </c>
      <c r="R15" s="170">
        <f t="shared" si="7"/>
        <v>3.4662392306151073</v>
      </c>
      <c r="S15" s="171">
        <f t="shared" si="8"/>
        <v>2.977315689981096</v>
      </c>
      <c r="T15" s="166"/>
    </row>
    <row r="16" spans="2:20" ht="12.75">
      <c r="B16" s="61">
        <v>6530</v>
      </c>
      <c r="C16" s="62" t="s">
        <v>68</v>
      </c>
      <c r="D16" s="62" t="s">
        <v>316</v>
      </c>
      <c r="E16" s="63" t="s">
        <v>69</v>
      </c>
      <c r="F16" s="75">
        <v>0</v>
      </c>
      <c r="G16" s="76">
        <v>41.93</v>
      </c>
      <c r="H16" s="69">
        <f t="shared" si="0"/>
        <v>0</v>
      </c>
      <c r="I16" s="70">
        <f t="shared" si="1"/>
        <v>0</v>
      </c>
      <c r="J16" s="68">
        <v>15</v>
      </c>
      <c r="K16" s="76">
        <v>35.99</v>
      </c>
      <c r="L16" s="69">
        <f t="shared" si="2"/>
        <v>3.990000000000002</v>
      </c>
      <c r="M16" s="70">
        <f t="shared" si="3"/>
        <v>18.990000000000002</v>
      </c>
      <c r="N16" s="77">
        <f t="shared" si="4"/>
        <v>18.990000000000002</v>
      </c>
      <c r="O16" s="72">
        <f t="shared" si="5"/>
        <v>77.92</v>
      </c>
      <c r="P16" s="78">
        <f t="shared" si="6"/>
        <v>351.65999999999997</v>
      </c>
      <c r="Q16" s="78">
        <f t="shared" si="9"/>
        <v>9</v>
      </c>
      <c r="R16" s="170">
        <f t="shared" si="7"/>
        <v>4.125924159313141</v>
      </c>
      <c r="S16" s="171">
        <f t="shared" si="8"/>
        <v>3.500972492358988</v>
      </c>
      <c r="T16" s="166"/>
    </row>
    <row r="17" spans="2:20" ht="12.75">
      <c r="B17" s="61">
        <v>6502</v>
      </c>
      <c r="C17" s="62" t="s">
        <v>70</v>
      </c>
      <c r="D17" s="62" t="s">
        <v>313</v>
      </c>
      <c r="E17" s="63" t="s">
        <v>71</v>
      </c>
      <c r="F17" s="75">
        <v>5</v>
      </c>
      <c r="G17" s="76">
        <v>41.97</v>
      </c>
      <c r="H17" s="69">
        <f t="shared" si="0"/>
        <v>0</v>
      </c>
      <c r="I17" s="70">
        <f t="shared" si="1"/>
        <v>5</v>
      </c>
      <c r="J17" s="68">
        <v>10</v>
      </c>
      <c r="K17" s="76">
        <v>37.53</v>
      </c>
      <c r="L17" s="69">
        <f t="shared" si="2"/>
        <v>5.530000000000001</v>
      </c>
      <c r="M17" s="70">
        <f t="shared" si="3"/>
        <v>15.530000000000001</v>
      </c>
      <c r="N17" s="77">
        <f t="shared" si="4"/>
        <v>20.53</v>
      </c>
      <c r="O17" s="72">
        <f t="shared" si="5"/>
        <v>79.5</v>
      </c>
      <c r="P17" s="78">
        <f t="shared" si="6"/>
        <v>352.65999999999997</v>
      </c>
      <c r="Q17" s="78">
        <f t="shared" si="9"/>
        <v>10</v>
      </c>
      <c r="R17" s="170">
        <f t="shared" si="7"/>
        <v>4.121991898975459</v>
      </c>
      <c r="S17" s="171">
        <f t="shared" si="8"/>
        <v>3.357314148681055</v>
      </c>
      <c r="T17" s="166"/>
    </row>
    <row r="18" spans="2:20" ht="12.75">
      <c r="B18" s="61">
        <v>6516</v>
      </c>
      <c r="C18" s="62" t="s">
        <v>68</v>
      </c>
      <c r="D18" s="62" t="s">
        <v>316</v>
      </c>
      <c r="E18" s="63" t="s">
        <v>72</v>
      </c>
      <c r="F18" s="75">
        <v>5</v>
      </c>
      <c r="G18" s="76">
        <v>49.7</v>
      </c>
      <c r="H18" s="69">
        <f t="shared" si="0"/>
        <v>2.700000000000003</v>
      </c>
      <c r="I18" s="70">
        <f t="shared" si="1"/>
        <v>7.700000000000003</v>
      </c>
      <c r="J18" s="68">
        <v>5</v>
      </c>
      <c r="K18" s="76">
        <v>41.93</v>
      </c>
      <c r="L18" s="69">
        <f t="shared" si="2"/>
        <v>9.93</v>
      </c>
      <c r="M18" s="70">
        <f t="shared" si="3"/>
        <v>14.93</v>
      </c>
      <c r="N18" s="77">
        <f t="shared" si="4"/>
        <v>22.630000000000003</v>
      </c>
      <c r="O18" s="72">
        <f t="shared" si="5"/>
        <v>91.63</v>
      </c>
      <c r="P18" s="78">
        <f t="shared" si="6"/>
        <v>353.65999999999997</v>
      </c>
      <c r="Q18" s="78">
        <f t="shared" si="9"/>
        <v>11</v>
      </c>
      <c r="R18" s="170">
        <f t="shared" si="7"/>
        <v>3.4808853118712273</v>
      </c>
      <c r="S18" s="171">
        <f t="shared" si="8"/>
        <v>3.005008347245409</v>
      </c>
      <c r="T18" s="166"/>
    </row>
    <row r="19" spans="2:20" ht="12.75">
      <c r="B19" s="61">
        <v>6527</v>
      </c>
      <c r="C19" s="62" t="s">
        <v>73</v>
      </c>
      <c r="D19" s="62" t="s">
        <v>316</v>
      </c>
      <c r="E19" s="63" t="s">
        <v>74</v>
      </c>
      <c r="F19" s="75">
        <v>5</v>
      </c>
      <c r="G19" s="76">
        <v>42.53</v>
      </c>
      <c r="H19" s="69">
        <f t="shared" si="0"/>
        <v>0</v>
      </c>
      <c r="I19" s="70">
        <f t="shared" si="1"/>
        <v>5</v>
      </c>
      <c r="J19" s="68">
        <v>10</v>
      </c>
      <c r="K19" s="76">
        <v>39.65</v>
      </c>
      <c r="L19" s="69">
        <f t="shared" si="2"/>
        <v>7.649999999999999</v>
      </c>
      <c r="M19" s="70">
        <f t="shared" si="3"/>
        <v>17.65</v>
      </c>
      <c r="N19" s="77">
        <f t="shared" si="4"/>
        <v>22.65</v>
      </c>
      <c r="O19" s="72">
        <f t="shared" si="5"/>
        <v>82.18</v>
      </c>
      <c r="P19" s="78">
        <f t="shared" si="6"/>
        <v>354.65999999999997</v>
      </c>
      <c r="Q19" s="78">
        <f t="shared" si="9"/>
        <v>12</v>
      </c>
      <c r="R19" s="170">
        <f t="shared" si="7"/>
        <v>4.067716905713614</v>
      </c>
      <c r="S19" s="171">
        <f t="shared" si="8"/>
        <v>3.1778058007566203</v>
      </c>
      <c r="T19" s="166"/>
    </row>
    <row r="20" spans="2:20" ht="12.75">
      <c r="B20" s="61">
        <v>6515</v>
      </c>
      <c r="C20" s="62" t="s">
        <v>75</v>
      </c>
      <c r="D20" s="62" t="s">
        <v>317</v>
      </c>
      <c r="E20" s="63" t="s">
        <v>76</v>
      </c>
      <c r="F20" s="75">
        <v>10</v>
      </c>
      <c r="G20" s="76">
        <v>44.03</v>
      </c>
      <c r="H20" s="69">
        <f t="shared" si="0"/>
        <v>0</v>
      </c>
      <c r="I20" s="70">
        <f t="shared" si="1"/>
        <v>10</v>
      </c>
      <c r="J20" s="68">
        <v>5</v>
      </c>
      <c r="K20" s="76">
        <v>40.07</v>
      </c>
      <c r="L20" s="69">
        <f t="shared" si="2"/>
        <v>8.07</v>
      </c>
      <c r="M20" s="70">
        <f t="shared" si="3"/>
        <v>13.07</v>
      </c>
      <c r="N20" s="77">
        <f t="shared" si="4"/>
        <v>23.07</v>
      </c>
      <c r="O20" s="72">
        <f t="shared" si="5"/>
        <v>84.1</v>
      </c>
      <c r="P20" s="78">
        <f t="shared" si="6"/>
        <v>355.65999999999997</v>
      </c>
      <c r="Q20" s="78">
        <f t="shared" si="9"/>
        <v>13</v>
      </c>
      <c r="R20" s="170">
        <f t="shared" si="7"/>
        <v>3.92913922325687</v>
      </c>
      <c r="S20" s="171">
        <f t="shared" si="8"/>
        <v>3.1444971300224607</v>
      </c>
      <c r="T20" s="166"/>
    </row>
    <row r="21" spans="2:20" ht="12.75">
      <c r="B21" s="61">
        <v>6523</v>
      </c>
      <c r="C21" s="62" t="s">
        <v>77</v>
      </c>
      <c r="D21" s="62" t="s">
        <v>313</v>
      </c>
      <c r="E21" s="63" t="s">
        <v>78</v>
      </c>
      <c r="F21" s="75">
        <v>15</v>
      </c>
      <c r="G21" s="76">
        <v>42.9</v>
      </c>
      <c r="H21" s="69">
        <f t="shared" si="0"/>
        <v>0</v>
      </c>
      <c r="I21" s="70">
        <f t="shared" si="1"/>
        <v>15</v>
      </c>
      <c r="J21" s="68">
        <v>5</v>
      </c>
      <c r="K21" s="76">
        <v>36.2</v>
      </c>
      <c r="L21" s="69">
        <f t="shared" si="2"/>
        <v>4.200000000000003</v>
      </c>
      <c r="M21" s="70">
        <f t="shared" si="3"/>
        <v>9.200000000000003</v>
      </c>
      <c r="N21" s="77">
        <f t="shared" si="4"/>
        <v>24.200000000000003</v>
      </c>
      <c r="O21" s="72">
        <f t="shared" si="5"/>
        <v>79.1</v>
      </c>
      <c r="P21" s="78">
        <f t="shared" si="6"/>
        <v>356.65999999999997</v>
      </c>
      <c r="Q21" s="78">
        <f t="shared" si="9"/>
        <v>14</v>
      </c>
      <c r="R21" s="170">
        <f t="shared" si="7"/>
        <v>4.032634032634033</v>
      </c>
      <c r="S21" s="171">
        <f t="shared" si="8"/>
        <v>3.480662983425414</v>
      </c>
      <c r="T21" s="166"/>
    </row>
    <row r="22" spans="2:20" ht="12.75">
      <c r="B22" s="207">
        <v>6503</v>
      </c>
      <c r="C22" s="208" t="s">
        <v>79</v>
      </c>
      <c r="D22" s="208" t="s">
        <v>318</v>
      </c>
      <c r="E22" s="209" t="s">
        <v>80</v>
      </c>
      <c r="F22" s="210">
        <v>15</v>
      </c>
      <c r="G22" s="211">
        <v>43.47</v>
      </c>
      <c r="H22" s="212">
        <f t="shared" si="0"/>
        <v>0</v>
      </c>
      <c r="I22" s="213">
        <f t="shared" si="1"/>
        <v>15</v>
      </c>
      <c r="J22" s="218">
        <v>10</v>
      </c>
      <c r="K22" s="211">
        <v>34.44</v>
      </c>
      <c r="L22" s="212">
        <f t="shared" si="2"/>
        <v>2.4399999999999977</v>
      </c>
      <c r="M22" s="213">
        <f t="shared" si="3"/>
        <v>12.439999999999998</v>
      </c>
      <c r="N22" s="219">
        <f t="shared" si="4"/>
        <v>27.439999999999998</v>
      </c>
      <c r="O22" s="220">
        <f t="shared" si="5"/>
        <v>77.91</v>
      </c>
      <c r="P22" s="215">
        <f t="shared" si="6"/>
        <v>357.65999999999997</v>
      </c>
      <c r="Q22" s="215">
        <f t="shared" si="9"/>
        <v>15</v>
      </c>
      <c r="R22" s="221">
        <f t="shared" si="7"/>
        <v>3.9797561536691974</v>
      </c>
      <c r="S22" s="222">
        <f t="shared" si="8"/>
        <v>3.658536585365854</v>
      </c>
      <c r="T22" s="217"/>
    </row>
    <row r="23" spans="2:20" ht="12.75">
      <c r="B23" s="61">
        <v>6506</v>
      </c>
      <c r="C23" s="62" t="s">
        <v>81</v>
      </c>
      <c r="D23" s="62" t="s">
        <v>313</v>
      </c>
      <c r="E23" s="63" t="s">
        <v>82</v>
      </c>
      <c r="F23" s="75">
        <v>15</v>
      </c>
      <c r="G23" s="76">
        <v>48.94</v>
      </c>
      <c r="H23" s="69">
        <f t="shared" si="0"/>
        <v>1.9399999999999977</v>
      </c>
      <c r="I23" s="70">
        <f t="shared" si="1"/>
        <v>16.939999999999998</v>
      </c>
      <c r="J23" s="68">
        <v>5</v>
      </c>
      <c r="K23" s="76">
        <v>37.94</v>
      </c>
      <c r="L23" s="69">
        <f t="shared" si="2"/>
        <v>5.939999999999998</v>
      </c>
      <c r="M23" s="70">
        <f t="shared" si="3"/>
        <v>10.939999999999998</v>
      </c>
      <c r="N23" s="77">
        <f t="shared" si="4"/>
        <v>27.879999999999995</v>
      </c>
      <c r="O23" s="72">
        <f t="shared" si="5"/>
        <v>86.88</v>
      </c>
      <c r="P23" s="78">
        <f t="shared" si="6"/>
        <v>358.65999999999997</v>
      </c>
      <c r="Q23" s="78">
        <f t="shared" si="9"/>
        <v>16</v>
      </c>
      <c r="R23" s="170">
        <f t="shared" si="7"/>
        <v>3.534940743767879</v>
      </c>
      <c r="S23" s="171">
        <f t="shared" si="8"/>
        <v>3.3210332103321036</v>
      </c>
      <c r="T23" s="166"/>
    </row>
    <row r="24" spans="2:20" ht="12.75">
      <c r="B24" s="61">
        <v>6520</v>
      </c>
      <c r="C24" s="62" t="s">
        <v>83</v>
      </c>
      <c r="D24" s="62" t="s">
        <v>316</v>
      </c>
      <c r="E24" s="63" t="s">
        <v>84</v>
      </c>
      <c r="F24" s="75">
        <v>15</v>
      </c>
      <c r="G24" s="76">
        <v>43.03</v>
      </c>
      <c r="H24" s="69">
        <f t="shared" si="0"/>
        <v>0</v>
      </c>
      <c r="I24" s="70">
        <f t="shared" si="1"/>
        <v>15</v>
      </c>
      <c r="J24" s="68">
        <v>10</v>
      </c>
      <c r="K24" s="76">
        <v>42.16</v>
      </c>
      <c r="L24" s="69">
        <f t="shared" si="2"/>
        <v>10.159999999999997</v>
      </c>
      <c r="M24" s="70">
        <f t="shared" si="3"/>
        <v>20.159999999999997</v>
      </c>
      <c r="N24" s="77">
        <f t="shared" si="4"/>
        <v>35.16</v>
      </c>
      <c r="O24" s="72">
        <f t="shared" si="5"/>
        <v>85.19</v>
      </c>
      <c r="P24" s="78">
        <f t="shared" si="6"/>
        <v>359.65999999999997</v>
      </c>
      <c r="Q24" s="78">
        <f t="shared" si="9"/>
        <v>17</v>
      </c>
      <c r="R24" s="170">
        <f t="shared" si="7"/>
        <v>4.02045084824541</v>
      </c>
      <c r="S24" s="171">
        <f t="shared" si="8"/>
        <v>2.9886148007590134</v>
      </c>
      <c r="T24" s="166"/>
    </row>
    <row r="25" spans="2:20" ht="12.75">
      <c r="B25" s="61">
        <v>6526</v>
      </c>
      <c r="C25" s="62" t="s">
        <v>85</v>
      </c>
      <c r="D25" s="62" t="s">
        <v>316</v>
      </c>
      <c r="E25" s="63" t="s">
        <v>86</v>
      </c>
      <c r="F25" s="75">
        <v>10</v>
      </c>
      <c r="G25" s="76">
        <v>48</v>
      </c>
      <c r="H25" s="69">
        <f t="shared" si="0"/>
        <v>1</v>
      </c>
      <c r="I25" s="70">
        <f t="shared" si="1"/>
        <v>11</v>
      </c>
      <c r="J25" s="68">
        <v>20</v>
      </c>
      <c r="K25" s="76">
        <v>36.09</v>
      </c>
      <c r="L25" s="69">
        <f t="shared" si="2"/>
        <v>4.090000000000003</v>
      </c>
      <c r="M25" s="70">
        <f t="shared" si="3"/>
        <v>24.090000000000003</v>
      </c>
      <c r="N25" s="77">
        <f t="shared" si="4"/>
        <v>35.09</v>
      </c>
      <c r="O25" s="72">
        <f t="shared" si="5"/>
        <v>84.09</v>
      </c>
      <c r="P25" s="78">
        <f t="shared" si="6"/>
        <v>360.65999999999997</v>
      </c>
      <c r="Q25" s="78">
        <f t="shared" si="9"/>
        <v>18</v>
      </c>
      <c r="R25" s="170">
        <f t="shared" si="7"/>
        <v>3.6041666666666665</v>
      </c>
      <c r="S25" s="171">
        <f t="shared" si="8"/>
        <v>3.4912718204488775</v>
      </c>
      <c r="T25" s="166"/>
    </row>
    <row r="26" spans="2:20" ht="12.75">
      <c r="B26" s="61">
        <v>6519</v>
      </c>
      <c r="C26" s="62" t="s">
        <v>87</v>
      </c>
      <c r="D26" s="62" t="s">
        <v>315</v>
      </c>
      <c r="E26" s="63" t="s">
        <v>88</v>
      </c>
      <c r="F26" s="75">
        <v>30</v>
      </c>
      <c r="G26" s="76">
        <v>49.94</v>
      </c>
      <c r="H26" s="69">
        <f t="shared" si="0"/>
        <v>2.9399999999999977</v>
      </c>
      <c r="I26" s="70">
        <f t="shared" si="1"/>
        <v>32.94</v>
      </c>
      <c r="J26" s="68">
        <v>10</v>
      </c>
      <c r="K26" s="76">
        <v>45.13</v>
      </c>
      <c r="L26" s="69">
        <f t="shared" si="2"/>
        <v>13.130000000000003</v>
      </c>
      <c r="M26" s="70">
        <f t="shared" si="3"/>
        <v>23.130000000000003</v>
      </c>
      <c r="N26" s="77">
        <f t="shared" si="4"/>
        <v>56.07</v>
      </c>
      <c r="O26" s="72">
        <f t="shared" si="5"/>
        <v>95.07</v>
      </c>
      <c r="P26" s="78">
        <f t="shared" si="6"/>
        <v>361.65999999999997</v>
      </c>
      <c r="Q26" s="78">
        <f t="shared" si="9"/>
        <v>19</v>
      </c>
      <c r="R26" s="170">
        <f t="shared" si="7"/>
        <v>3.4641569883860632</v>
      </c>
      <c r="S26" s="171">
        <f t="shared" si="8"/>
        <v>2.7919344116995344</v>
      </c>
      <c r="T26" s="166"/>
    </row>
    <row r="27" spans="2:20" ht="12.75">
      <c r="B27" s="61">
        <v>6505</v>
      </c>
      <c r="C27" s="62" t="s">
        <v>89</v>
      </c>
      <c r="D27" s="62" t="s">
        <v>313</v>
      </c>
      <c r="E27" s="63" t="s">
        <v>90</v>
      </c>
      <c r="F27" s="75">
        <v>5</v>
      </c>
      <c r="G27" s="76">
        <v>42.44</v>
      </c>
      <c r="H27" s="69">
        <f t="shared" si="0"/>
        <v>0</v>
      </c>
      <c r="I27" s="70">
        <f t="shared" si="1"/>
        <v>5</v>
      </c>
      <c r="J27" s="68">
        <v>0</v>
      </c>
      <c r="K27" s="76" t="s">
        <v>91</v>
      </c>
      <c r="L27" s="69">
        <f t="shared" si="2"/>
        <v>100</v>
      </c>
      <c r="M27" s="70">
        <f t="shared" si="3"/>
        <v>100</v>
      </c>
      <c r="N27" s="77">
        <f t="shared" si="4"/>
        <v>105</v>
      </c>
      <c r="O27" s="72" t="str">
        <f t="shared" si="5"/>
        <v>—</v>
      </c>
      <c r="P27" s="78">
        <f t="shared" si="6"/>
        <v>362.65999999999997</v>
      </c>
      <c r="Q27" s="78" t="str">
        <f t="shared" si="9"/>
        <v>—</v>
      </c>
      <c r="R27" s="170">
        <f t="shared" si="7"/>
        <v>4.076343072573045</v>
      </c>
      <c r="S27" s="171"/>
      <c r="T27" s="166"/>
    </row>
    <row r="28" spans="2:20" ht="12.75">
      <c r="B28" s="61">
        <v>6528</v>
      </c>
      <c r="C28" s="62" t="s">
        <v>92</v>
      </c>
      <c r="D28" s="62" t="s">
        <v>319</v>
      </c>
      <c r="E28" s="63" t="s">
        <v>93</v>
      </c>
      <c r="F28" s="75">
        <v>5</v>
      </c>
      <c r="G28" s="76">
        <v>43.31</v>
      </c>
      <c r="H28" s="69">
        <f t="shared" si="0"/>
        <v>0</v>
      </c>
      <c r="I28" s="70">
        <f t="shared" si="1"/>
        <v>5</v>
      </c>
      <c r="J28" s="68">
        <v>0</v>
      </c>
      <c r="K28" s="76" t="s">
        <v>91</v>
      </c>
      <c r="L28" s="69">
        <f t="shared" si="2"/>
        <v>100</v>
      </c>
      <c r="M28" s="70">
        <f t="shared" si="3"/>
        <v>100</v>
      </c>
      <c r="N28" s="77">
        <f t="shared" si="4"/>
        <v>105</v>
      </c>
      <c r="O28" s="72" t="str">
        <f t="shared" si="5"/>
        <v>—</v>
      </c>
      <c r="P28" s="78">
        <f t="shared" si="6"/>
        <v>363.65999999999997</v>
      </c>
      <c r="Q28" s="78" t="str">
        <f t="shared" si="9"/>
        <v>—</v>
      </c>
      <c r="R28" s="170">
        <f t="shared" si="7"/>
        <v>3.9944585546063265</v>
      </c>
      <c r="S28" s="171"/>
      <c r="T28" s="166"/>
    </row>
    <row r="29" spans="2:20" ht="12.75">
      <c r="B29" s="207">
        <v>6514</v>
      </c>
      <c r="C29" s="208" t="s">
        <v>94</v>
      </c>
      <c r="D29" s="208" t="s">
        <v>318</v>
      </c>
      <c r="E29" s="209" t="s">
        <v>95</v>
      </c>
      <c r="F29" s="210">
        <v>5</v>
      </c>
      <c r="G29" s="211">
        <v>44.25</v>
      </c>
      <c r="H29" s="212">
        <f t="shared" si="0"/>
        <v>0</v>
      </c>
      <c r="I29" s="213">
        <f t="shared" si="1"/>
        <v>5</v>
      </c>
      <c r="J29" s="218">
        <v>0</v>
      </c>
      <c r="K29" s="211" t="s">
        <v>91</v>
      </c>
      <c r="L29" s="212">
        <f t="shared" si="2"/>
        <v>100</v>
      </c>
      <c r="M29" s="213">
        <f t="shared" si="3"/>
        <v>100</v>
      </c>
      <c r="N29" s="219">
        <f t="shared" si="4"/>
        <v>105</v>
      </c>
      <c r="O29" s="220" t="str">
        <f t="shared" si="5"/>
        <v>—</v>
      </c>
      <c r="P29" s="215">
        <f t="shared" si="6"/>
        <v>364.65999999999997</v>
      </c>
      <c r="Q29" s="215" t="str">
        <f t="shared" si="9"/>
        <v>—</v>
      </c>
      <c r="R29" s="221">
        <f t="shared" si="7"/>
        <v>3.9096045197740112</v>
      </c>
      <c r="S29" s="222"/>
      <c r="T29" s="217"/>
    </row>
    <row r="30" spans="2:20" ht="12.75">
      <c r="B30" s="61">
        <v>6532</v>
      </c>
      <c r="C30" s="62" t="s">
        <v>96</v>
      </c>
      <c r="D30" s="62" t="s">
        <v>313</v>
      </c>
      <c r="E30" s="63" t="s">
        <v>97</v>
      </c>
      <c r="F30" s="75">
        <v>10</v>
      </c>
      <c r="G30" s="76">
        <v>45.78</v>
      </c>
      <c r="H30" s="69">
        <f t="shared" si="0"/>
        <v>0</v>
      </c>
      <c r="I30" s="70">
        <f t="shared" si="1"/>
        <v>10</v>
      </c>
      <c r="J30" s="68">
        <v>0</v>
      </c>
      <c r="K30" s="76" t="s">
        <v>91</v>
      </c>
      <c r="L30" s="69">
        <f t="shared" si="2"/>
        <v>100</v>
      </c>
      <c r="M30" s="70">
        <f t="shared" si="3"/>
        <v>100</v>
      </c>
      <c r="N30" s="77">
        <f t="shared" si="4"/>
        <v>110</v>
      </c>
      <c r="O30" s="72" t="str">
        <f t="shared" si="5"/>
        <v>—</v>
      </c>
      <c r="P30" s="78">
        <f t="shared" si="6"/>
        <v>365.65999999999997</v>
      </c>
      <c r="Q30" s="78" t="str">
        <f t="shared" si="9"/>
        <v>—</v>
      </c>
      <c r="R30" s="170">
        <f t="shared" si="7"/>
        <v>3.7789427697684577</v>
      </c>
      <c r="S30" s="171"/>
      <c r="T30" s="166"/>
    </row>
    <row r="31" spans="2:20" ht="12.75">
      <c r="B31" s="61">
        <v>6529</v>
      </c>
      <c r="C31" s="62" t="s">
        <v>81</v>
      </c>
      <c r="D31" s="62" t="s">
        <v>313</v>
      </c>
      <c r="E31" s="63" t="s">
        <v>98</v>
      </c>
      <c r="F31" s="75">
        <v>0</v>
      </c>
      <c r="G31" s="76" t="s">
        <v>91</v>
      </c>
      <c r="H31" s="69">
        <f t="shared" si="0"/>
        <v>120</v>
      </c>
      <c r="I31" s="70">
        <f t="shared" si="1"/>
        <v>120</v>
      </c>
      <c r="J31" s="68">
        <v>0</v>
      </c>
      <c r="K31" s="76">
        <v>36.66</v>
      </c>
      <c r="L31" s="69">
        <f t="shared" si="2"/>
        <v>4.659999999999997</v>
      </c>
      <c r="M31" s="70">
        <f t="shared" si="3"/>
        <v>4.659999999999997</v>
      </c>
      <c r="N31" s="77">
        <f t="shared" si="4"/>
        <v>124.66</v>
      </c>
      <c r="O31" s="72" t="str">
        <f t="shared" si="5"/>
        <v>—</v>
      </c>
      <c r="P31" s="78">
        <f t="shared" si="6"/>
        <v>366.65999999999997</v>
      </c>
      <c r="Q31" s="78" t="str">
        <f t="shared" si="9"/>
        <v>—</v>
      </c>
      <c r="R31" s="170"/>
      <c r="S31" s="171">
        <f t="shared" si="8"/>
        <v>3.4369885433715224</v>
      </c>
      <c r="T31" s="166"/>
    </row>
    <row r="32" spans="2:20" ht="12.75">
      <c r="B32" s="61">
        <v>6531</v>
      </c>
      <c r="C32" s="62" t="s">
        <v>99</v>
      </c>
      <c r="D32" s="62" t="s">
        <v>317</v>
      </c>
      <c r="E32" s="63" t="s">
        <v>100</v>
      </c>
      <c r="F32" s="75">
        <v>0</v>
      </c>
      <c r="G32" s="76" t="s">
        <v>91</v>
      </c>
      <c r="H32" s="69">
        <f t="shared" si="0"/>
        <v>120</v>
      </c>
      <c r="I32" s="70">
        <f t="shared" si="1"/>
        <v>120</v>
      </c>
      <c r="J32" s="68">
        <v>5</v>
      </c>
      <c r="K32" s="76">
        <v>37.39</v>
      </c>
      <c r="L32" s="69">
        <f t="shared" si="2"/>
        <v>5.390000000000001</v>
      </c>
      <c r="M32" s="70">
        <f t="shared" si="3"/>
        <v>10.39</v>
      </c>
      <c r="N32" s="77">
        <f t="shared" si="4"/>
        <v>130.39</v>
      </c>
      <c r="O32" s="72" t="str">
        <f t="shared" si="5"/>
        <v>—</v>
      </c>
      <c r="P32" s="78">
        <f t="shared" si="6"/>
        <v>367.65999999999997</v>
      </c>
      <c r="Q32" s="78" t="str">
        <f t="shared" si="9"/>
        <v>—</v>
      </c>
      <c r="R32" s="170"/>
      <c r="S32" s="171">
        <f t="shared" si="8"/>
        <v>3.369884995988232</v>
      </c>
      <c r="T32" s="166"/>
    </row>
    <row r="33" spans="2:20" ht="12.75">
      <c r="B33" s="61">
        <v>6522</v>
      </c>
      <c r="C33" s="62" t="s">
        <v>101</v>
      </c>
      <c r="D33" s="62" t="s">
        <v>316</v>
      </c>
      <c r="E33" s="63" t="s">
        <v>102</v>
      </c>
      <c r="F33" s="75">
        <v>0</v>
      </c>
      <c r="G33" s="76" t="s">
        <v>91</v>
      </c>
      <c r="H33" s="69">
        <f t="shared" si="0"/>
        <v>120</v>
      </c>
      <c r="I33" s="70">
        <f t="shared" si="1"/>
        <v>120</v>
      </c>
      <c r="J33" s="68">
        <v>5</v>
      </c>
      <c r="K33" s="76">
        <v>39.4</v>
      </c>
      <c r="L33" s="69">
        <f t="shared" si="2"/>
        <v>7.399999999999999</v>
      </c>
      <c r="M33" s="70">
        <f t="shared" si="3"/>
        <v>12.399999999999999</v>
      </c>
      <c r="N33" s="77">
        <f t="shared" si="4"/>
        <v>132.4</v>
      </c>
      <c r="O33" s="72" t="str">
        <f t="shared" si="5"/>
        <v>—</v>
      </c>
      <c r="P33" s="78">
        <f t="shared" si="6"/>
        <v>368.65999999999997</v>
      </c>
      <c r="Q33" s="78" t="str">
        <f t="shared" si="9"/>
        <v>—</v>
      </c>
      <c r="R33" s="170"/>
      <c r="S33" s="171">
        <f t="shared" si="8"/>
        <v>3.197969543147208</v>
      </c>
      <c r="T33" s="166"/>
    </row>
    <row r="34" spans="2:20" ht="12.75">
      <c r="B34" s="61">
        <v>6533</v>
      </c>
      <c r="C34" s="62" t="s">
        <v>103</v>
      </c>
      <c r="D34" s="62" t="s">
        <v>314</v>
      </c>
      <c r="E34" s="63" t="s">
        <v>104</v>
      </c>
      <c r="F34" s="75">
        <v>0</v>
      </c>
      <c r="G34" s="76" t="s">
        <v>91</v>
      </c>
      <c r="H34" s="69">
        <f t="shared" si="0"/>
        <v>120</v>
      </c>
      <c r="I34" s="70">
        <f t="shared" si="1"/>
        <v>120</v>
      </c>
      <c r="J34" s="68">
        <v>10</v>
      </c>
      <c r="K34" s="76">
        <v>36.08</v>
      </c>
      <c r="L34" s="69">
        <f t="shared" si="2"/>
        <v>4.079999999999998</v>
      </c>
      <c r="M34" s="70">
        <f t="shared" si="3"/>
        <v>14.079999999999998</v>
      </c>
      <c r="N34" s="77">
        <f t="shared" si="4"/>
        <v>134.07999999999998</v>
      </c>
      <c r="O34" s="72" t="str">
        <f t="shared" si="5"/>
        <v>—</v>
      </c>
      <c r="P34" s="78">
        <f t="shared" si="6"/>
        <v>369.65999999999997</v>
      </c>
      <c r="Q34" s="78" t="str">
        <f t="shared" si="9"/>
        <v>—</v>
      </c>
      <c r="R34" s="170"/>
      <c r="S34" s="171">
        <f t="shared" si="8"/>
        <v>3.492239467849224</v>
      </c>
      <c r="T34" s="166"/>
    </row>
    <row r="35" spans="2:20" ht="12.75">
      <c r="B35" s="61">
        <v>6508</v>
      </c>
      <c r="C35" s="62" t="s">
        <v>105</v>
      </c>
      <c r="D35" s="62" t="s">
        <v>313</v>
      </c>
      <c r="E35" s="63" t="s">
        <v>106</v>
      </c>
      <c r="F35" s="75">
        <v>0</v>
      </c>
      <c r="G35" s="76" t="s">
        <v>91</v>
      </c>
      <c r="H35" s="69">
        <f t="shared" si="0"/>
        <v>120</v>
      </c>
      <c r="I35" s="70">
        <f t="shared" si="1"/>
        <v>120</v>
      </c>
      <c r="J35" s="68">
        <v>5</v>
      </c>
      <c r="K35" s="76">
        <v>44.04</v>
      </c>
      <c r="L35" s="69">
        <f t="shared" si="2"/>
        <v>12.04</v>
      </c>
      <c r="M35" s="70">
        <f t="shared" si="3"/>
        <v>17.04</v>
      </c>
      <c r="N35" s="77">
        <f t="shared" si="4"/>
        <v>137.04</v>
      </c>
      <c r="O35" s="72" t="str">
        <f t="shared" si="5"/>
        <v>—</v>
      </c>
      <c r="P35" s="78">
        <f t="shared" si="6"/>
        <v>370.65999999999997</v>
      </c>
      <c r="Q35" s="78" t="str">
        <f t="shared" si="9"/>
        <v>—</v>
      </c>
      <c r="R35" s="170"/>
      <c r="S35" s="171">
        <f t="shared" si="8"/>
        <v>2.861035422343324</v>
      </c>
      <c r="T35" s="166"/>
    </row>
    <row r="36" spans="2:20" ht="12.75">
      <c r="B36" s="61">
        <v>6511</v>
      </c>
      <c r="C36" s="62" t="s">
        <v>107</v>
      </c>
      <c r="D36" s="62" t="s">
        <v>319</v>
      </c>
      <c r="E36" s="63" t="s">
        <v>108</v>
      </c>
      <c r="F36" s="75">
        <v>0</v>
      </c>
      <c r="G36" s="76" t="s">
        <v>91</v>
      </c>
      <c r="H36" s="69">
        <f t="shared" si="0"/>
        <v>120</v>
      </c>
      <c r="I36" s="70">
        <f t="shared" si="1"/>
        <v>120</v>
      </c>
      <c r="J36" s="68">
        <v>5</v>
      </c>
      <c r="K36" s="76">
        <v>44.99</v>
      </c>
      <c r="L36" s="69">
        <f t="shared" si="2"/>
        <v>12.990000000000002</v>
      </c>
      <c r="M36" s="70">
        <f t="shared" si="3"/>
        <v>17.990000000000002</v>
      </c>
      <c r="N36" s="77">
        <f t="shared" si="4"/>
        <v>137.99</v>
      </c>
      <c r="O36" s="72" t="str">
        <f t="shared" si="5"/>
        <v>—</v>
      </c>
      <c r="P36" s="78">
        <f t="shared" si="6"/>
        <v>371.65999999999997</v>
      </c>
      <c r="Q36" s="78" t="str">
        <f t="shared" si="9"/>
        <v>—</v>
      </c>
      <c r="R36" s="170"/>
      <c r="S36" s="171">
        <f t="shared" si="8"/>
        <v>2.800622360524561</v>
      </c>
      <c r="T36" s="166"/>
    </row>
    <row r="37" spans="2:20" ht="12.75">
      <c r="B37" s="61">
        <v>6524</v>
      </c>
      <c r="C37" s="62" t="s">
        <v>109</v>
      </c>
      <c r="D37" s="62" t="s">
        <v>316</v>
      </c>
      <c r="E37" s="63" t="s">
        <v>110</v>
      </c>
      <c r="F37" s="75">
        <v>0</v>
      </c>
      <c r="G37" s="76" t="s">
        <v>91</v>
      </c>
      <c r="H37" s="69">
        <f t="shared" si="0"/>
        <v>120</v>
      </c>
      <c r="I37" s="70">
        <f t="shared" si="1"/>
        <v>120</v>
      </c>
      <c r="J37" s="68">
        <v>10</v>
      </c>
      <c r="K37" s="76">
        <v>43.53</v>
      </c>
      <c r="L37" s="69">
        <f t="shared" si="2"/>
        <v>11.530000000000001</v>
      </c>
      <c r="M37" s="70">
        <f t="shared" si="3"/>
        <v>21.53</v>
      </c>
      <c r="N37" s="77">
        <f t="shared" si="4"/>
        <v>141.53</v>
      </c>
      <c r="O37" s="72" t="str">
        <f t="shared" si="5"/>
        <v>—</v>
      </c>
      <c r="P37" s="78">
        <f t="shared" si="6"/>
        <v>372.65999999999997</v>
      </c>
      <c r="Q37" s="78" t="str">
        <f t="shared" si="9"/>
        <v>—</v>
      </c>
      <c r="R37" s="170"/>
      <c r="S37" s="171">
        <f t="shared" si="8"/>
        <v>2.894555478980014</v>
      </c>
      <c r="T37" s="166"/>
    </row>
    <row r="38" spans="2:20" ht="12.75">
      <c r="B38" s="61">
        <v>6517</v>
      </c>
      <c r="C38" s="62" t="s">
        <v>111</v>
      </c>
      <c r="D38" s="62" t="s">
        <v>317</v>
      </c>
      <c r="E38" s="63" t="s">
        <v>112</v>
      </c>
      <c r="F38" s="75">
        <v>0</v>
      </c>
      <c r="G38" s="76" t="s">
        <v>91</v>
      </c>
      <c r="H38" s="69">
        <f t="shared" si="0"/>
        <v>120</v>
      </c>
      <c r="I38" s="70">
        <f t="shared" si="1"/>
        <v>120</v>
      </c>
      <c r="J38" s="68">
        <v>15</v>
      </c>
      <c r="K38" s="76">
        <v>39.19</v>
      </c>
      <c r="L38" s="69">
        <f t="shared" si="2"/>
        <v>7.189999999999998</v>
      </c>
      <c r="M38" s="70">
        <f t="shared" si="3"/>
        <v>22.189999999999998</v>
      </c>
      <c r="N38" s="77">
        <f t="shared" si="4"/>
        <v>142.19</v>
      </c>
      <c r="O38" s="72" t="str">
        <f t="shared" si="5"/>
        <v>—</v>
      </c>
      <c r="P38" s="78">
        <f t="shared" si="6"/>
        <v>373.65999999999997</v>
      </c>
      <c r="Q38" s="78" t="str">
        <f t="shared" si="9"/>
        <v>—</v>
      </c>
      <c r="R38" s="170"/>
      <c r="S38" s="171">
        <f t="shared" si="8"/>
        <v>3.2151058943608066</v>
      </c>
      <c r="T38" s="166"/>
    </row>
    <row r="39" spans="2:20" ht="12.75">
      <c r="B39" s="61">
        <v>6512</v>
      </c>
      <c r="C39" s="62" t="s">
        <v>113</v>
      </c>
      <c r="D39" s="62" t="s">
        <v>316</v>
      </c>
      <c r="E39" s="63" t="s">
        <v>114</v>
      </c>
      <c r="F39" s="75">
        <v>0</v>
      </c>
      <c r="G39" s="76" t="s">
        <v>91</v>
      </c>
      <c r="H39" s="69">
        <f t="shared" si="0"/>
        <v>120</v>
      </c>
      <c r="I39" s="70">
        <f t="shared" si="1"/>
        <v>120</v>
      </c>
      <c r="J39" s="68">
        <v>15</v>
      </c>
      <c r="K39" s="76">
        <v>43.37</v>
      </c>
      <c r="L39" s="69">
        <f t="shared" si="2"/>
        <v>11.369999999999997</v>
      </c>
      <c r="M39" s="70">
        <f t="shared" si="3"/>
        <v>26.369999999999997</v>
      </c>
      <c r="N39" s="77">
        <f t="shared" si="4"/>
        <v>146.37</v>
      </c>
      <c r="O39" s="72" t="str">
        <f t="shared" si="5"/>
        <v>—</v>
      </c>
      <c r="P39" s="78">
        <f t="shared" si="6"/>
        <v>374.65999999999997</v>
      </c>
      <c r="Q39" s="78" t="str">
        <f t="shared" si="9"/>
        <v>—</v>
      </c>
      <c r="R39" s="170"/>
      <c r="S39" s="171">
        <f t="shared" si="8"/>
        <v>2.9052340327415265</v>
      </c>
      <c r="T39" s="166"/>
    </row>
    <row r="40" spans="2:20" ht="12.75">
      <c r="B40" s="61">
        <v>6521</v>
      </c>
      <c r="C40" s="62" t="s">
        <v>115</v>
      </c>
      <c r="D40" s="62" t="s">
        <v>313</v>
      </c>
      <c r="E40" s="63" t="s">
        <v>116</v>
      </c>
      <c r="F40" s="75">
        <v>0</v>
      </c>
      <c r="G40" s="76" t="s">
        <v>91</v>
      </c>
      <c r="H40" s="69">
        <f t="shared" si="0"/>
        <v>120</v>
      </c>
      <c r="I40" s="70">
        <f t="shared" si="1"/>
        <v>120</v>
      </c>
      <c r="J40" s="68">
        <v>0</v>
      </c>
      <c r="K40" s="76" t="s">
        <v>91</v>
      </c>
      <c r="L40" s="69">
        <f t="shared" si="2"/>
        <v>100</v>
      </c>
      <c r="M40" s="70">
        <f t="shared" si="3"/>
        <v>100</v>
      </c>
      <c r="N40" s="77">
        <f t="shared" si="4"/>
        <v>220</v>
      </c>
      <c r="O40" s="72" t="str">
        <f t="shared" si="5"/>
        <v>—</v>
      </c>
      <c r="P40" s="78">
        <f t="shared" si="6"/>
        <v>375.65999999999997</v>
      </c>
      <c r="Q40" s="78" t="str">
        <f t="shared" si="9"/>
        <v>—</v>
      </c>
      <c r="R40" s="170"/>
      <c r="S40" s="171"/>
      <c r="T40" s="166"/>
    </row>
    <row r="41" spans="2:20" ht="13.5" thickBot="1">
      <c r="B41" s="79"/>
      <c r="C41" s="80"/>
      <c r="D41" s="80"/>
      <c r="E41" s="81"/>
      <c r="F41" s="82"/>
      <c r="G41" s="80"/>
      <c r="H41" s="80"/>
      <c r="I41" s="83"/>
      <c r="J41" s="82"/>
      <c r="K41" s="80"/>
      <c r="L41" s="80"/>
      <c r="M41" s="83"/>
      <c r="N41" s="84"/>
      <c r="O41" s="81"/>
      <c r="P41" s="85"/>
      <c r="Q41" s="85"/>
      <c r="R41" s="172"/>
      <c r="S41" s="173"/>
      <c r="T41" s="85"/>
    </row>
  </sheetData>
  <sheetProtection/>
  <mergeCells count="13">
    <mergeCell ref="B6:B7"/>
    <mergeCell ref="C6:C7"/>
    <mergeCell ref="D6:D7"/>
    <mergeCell ref="E6:E7"/>
    <mergeCell ref="F6:I6"/>
    <mergeCell ref="J6:M6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40"/>
  <sheetViews>
    <sheetView zoomScalePageLayoutView="0" workbookViewId="0" topLeftCell="A10">
      <selection activeCell="J21" sqref="J21"/>
    </sheetView>
  </sheetViews>
  <sheetFormatPr defaultColWidth="9.00390625" defaultRowHeight="12.75"/>
  <cols>
    <col min="1" max="1" width="1.00390625" style="39" customWidth="1"/>
    <col min="2" max="2" width="5.125" style="38" customWidth="1"/>
    <col min="3" max="3" width="17.75390625" style="39" customWidth="1"/>
    <col min="4" max="4" width="14.75390625" style="39" customWidth="1"/>
    <col min="5" max="5" width="34.25390625" style="39" bestFit="1" customWidth="1"/>
    <col min="6" max="13" width="7.75390625" style="39" customWidth="1"/>
    <col min="14" max="15" width="8.75390625" style="39" customWidth="1"/>
    <col min="16" max="16" width="6.75390625" style="39" hidden="1" customWidth="1"/>
    <col min="17" max="17" width="6.75390625" style="39" customWidth="1"/>
    <col min="18" max="16384" width="9.125" style="39" customWidth="1"/>
  </cols>
  <sheetData>
    <row r="1" ht="5.25" customHeight="1"/>
    <row r="2" spans="2:17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5" ht="15.75" thickBot="1">
      <c r="B3" s="44" t="str">
        <f>'BA-Maxi'!$B$3</f>
        <v>двоеборье</v>
      </c>
      <c r="E3" s="45"/>
    </row>
    <row r="4" spans="2:15" s="38" customFormat="1" ht="12.75">
      <c r="B4" s="46" t="s">
        <v>117</v>
      </c>
      <c r="E4" s="47"/>
      <c r="F4" s="48" t="s">
        <v>21</v>
      </c>
      <c r="G4" s="49">
        <v>173</v>
      </c>
      <c r="H4" s="49" t="s">
        <v>22</v>
      </c>
      <c r="I4" s="50">
        <v>47</v>
      </c>
      <c r="J4" s="48" t="s">
        <v>21</v>
      </c>
      <c r="K4" s="49">
        <v>126</v>
      </c>
      <c r="L4" s="49" t="s">
        <v>22</v>
      </c>
      <c r="M4" s="50">
        <v>32</v>
      </c>
      <c r="N4" s="51"/>
      <c r="O4" s="51"/>
    </row>
    <row r="5" spans="4:15" s="38" customFormat="1" ht="13.5" thickBot="1">
      <c r="D5" s="38" t="s">
        <v>1</v>
      </c>
      <c r="E5" s="45"/>
      <c r="F5" s="52" t="s">
        <v>23</v>
      </c>
      <c r="G5" s="53">
        <v>3.7</v>
      </c>
      <c r="H5" s="53" t="s">
        <v>24</v>
      </c>
      <c r="I5" s="54">
        <v>71</v>
      </c>
      <c r="J5" s="52" t="s">
        <v>23</v>
      </c>
      <c r="K5" s="55">
        <v>3.9</v>
      </c>
      <c r="L5" s="53" t="s">
        <v>24</v>
      </c>
      <c r="M5" s="56">
        <v>48</v>
      </c>
      <c r="N5" s="51"/>
      <c r="O5" s="51"/>
    </row>
    <row r="6" spans="2:20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29</v>
      </c>
      <c r="G6" s="201"/>
      <c r="H6" s="201"/>
      <c r="I6" s="202"/>
      <c r="J6" s="203" t="s">
        <v>30</v>
      </c>
      <c r="K6" s="201"/>
      <c r="L6" s="201"/>
      <c r="M6" s="204"/>
      <c r="N6" s="184" t="s">
        <v>31</v>
      </c>
      <c r="O6" s="186" t="s">
        <v>32</v>
      </c>
      <c r="P6" s="182" t="s">
        <v>33</v>
      </c>
      <c r="Q6" s="182" t="s">
        <v>33</v>
      </c>
      <c r="R6" s="189" t="s">
        <v>324</v>
      </c>
      <c r="S6" s="186" t="s">
        <v>325</v>
      </c>
      <c r="T6" s="182" t="s">
        <v>326</v>
      </c>
    </row>
    <row r="7" spans="2:20" ht="34.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60" t="s">
        <v>37</v>
      </c>
      <c r="J7" s="57" t="s">
        <v>34</v>
      </c>
      <c r="K7" s="58" t="s">
        <v>35</v>
      </c>
      <c r="L7" s="58" t="s">
        <v>36</v>
      </c>
      <c r="M7" s="60" t="s">
        <v>37</v>
      </c>
      <c r="N7" s="185"/>
      <c r="O7" s="187"/>
      <c r="P7" s="188"/>
      <c r="Q7" s="188"/>
      <c r="R7" s="190"/>
      <c r="S7" s="191"/>
      <c r="T7" s="183"/>
    </row>
    <row r="8" spans="2:20" ht="12.75">
      <c r="B8" s="61">
        <v>5521</v>
      </c>
      <c r="C8" s="62" t="s">
        <v>59</v>
      </c>
      <c r="D8" s="62" t="s">
        <v>313</v>
      </c>
      <c r="E8" s="63" t="s">
        <v>118</v>
      </c>
      <c r="F8" s="64">
        <v>0</v>
      </c>
      <c r="G8" s="65">
        <v>40.75</v>
      </c>
      <c r="H8" s="66">
        <f aca="true" t="shared" si="0" ref="H8:H39">IF(OR(G8="снят",G8="н/я",G8&gt;I$5),120,IF(G8&gt;I$4,G8-I$4,0))</f>
        <v>0</v>
      </c>
      <c r="I8" s="67">
        <f aca="true" t="shared" si="1" ref="I8:I39">IF(H8=120,120,F8+H8)</f>
        <v>0</v>
      </c>
      <c r="J8" s="68">
        <v>0</v>
      </c>
      <c r="K8" s="65">
        <v>36</v>
      </c>
      <c r="L8" s="69">
        <f aca="true" t="shared" si="2" ref="L8:L39">IF(OR(K8="снят",K8="н/я",K8&gt;M$5),100,IF(K8&gt;M$4,K8-M$4,0))</f>
        <v>4</v>
      </c>
      <c r="M8" s="70">
        <f aca="true" t="shared" si="3" ref="M8:M39">IF(L8=100,100,J8+L8)</f>
        <v>4</v>
      </c>
      <c r="N8" s="71">
        <f aca="true" t="shared" si="4" ref="N8:N39">I8+M8</f>
        <v>4</v>
      </c>
      <c r="O8" s="72">
        <f>IF(OR(G8="снят",G8="н/я",G8&gt;I$5,K8="снят",K8="н/я",K8&gt;M$5,AND(G8=0,K8=0)),"—",G8+K8)</f>
        <v>76.75</v>
      </c>
      <c r="P8" s="73">
        <f>SUM(K8:K10,O8:O10)</f>
        <v>343.80000000000007</v>
      </c>
      <c r="Q8" s="74">
        <f>IF(O8="—","—",1)</f>
        <v>1</v>
      </c>
      <c r="R8" s="168">
        <f>$G$4/G8</f>
        <v>4.245398773006135</v>
      </c>
      <c r="S8" s="169">
        <f>$K$4/K8</f>
        <v>3.5</v>
      </c>
      <c r="T8" s="165"/>
    </row>
    <row r="9" spans="2:20" ht="12.75">
      <c r="B9" s="61">
        <v>5531</v>
      </c>
      <c r="C9" s="62" t="s">
        <v>119</v>
      </c>
      <c r="D9" s="62" t="s">
        <v>314</v>
      </c>
      <c r="E9" s="63" t="s">
        <v>120</v>
      </c>
      <c r="F9" s="75">
        <v>0</v>
      </c>
      <c r="G9" s="76">
        <v>45.53</v>
      </c>
      <c r="H9" s="69">
        <f t="shared" si="0"/>
        <v>0</v>
      </c>
      <c r="I9" s="70">
        <f t="shared" si="1"/>
        <v>0</v>
      </c>
      <c r="J9" s="68">
        <v>0</v>
      </c>
      <c r="K9" s="76">
        <v>38.49</v>
      </c>
      <c r="L9" s="69">
        <f t="shared" si="2"/>
        <v>6.490000000000002</v>
      </c>
      <c r="M9" s="70">
        <f t="shared" si="3"/>
        <v>6.490000000000002</v>
      </c>
      <c r="N9" s="77">
        <f t="shared" si="4"/>
        <v>6.490000000000002</v>
      </c>
      <c r="O9" s="72">
        <f aca="true" t="shared" si="5" ref="O9:O39">IF(OR(G9="снят",G9="н/я",G9&gt;I$5,K9="снят",K9="н/я",K9&gt;M$5,AND(G9=0,K9=0)),"—",G9+K9)</f>
        <v>84.02000000000001</v>
      </c>
      <c r="P9" s="78">
        <f aca="true" t="shared" si="6" ref="P9:P39">P8+1</f>
        <v>344.80000000000007</v>
      </c>
      <c r="Q9" s="78">
        <f aca="true" t="shared" si="7" ref="Q9:Q39">IF(O9="—","—",Q8+1)</f>
        <v>2</v>
      </c>
      <c r="R9" s="170">
        <f aca="true" t="shared" si="8" ref="R9:R32">$G$4/G9</f>
        <v>3.7996925104326817</v>
      </c>
      <c r="S9" s="171">
        <f aca="true" t="shared" si="9" ref="S9:S35">$K$4/K9</f>
        <v>3.2735775526110675</v>
      </c>
      <c r="T9" s="166"/>
    </row>
    <row r="10" spans="2:20" ht="12.75">
      <c r="B10" s="61">
        <v>5532</v>
      </c>
      <c r="C10" s="62" t="s">
        <v>121</v>
      </c>
      <c r="D10" s="62" t="s">
        <v>314</v>
      </c>
      <c r="E10" s="63" t="s">
        <v>122</v>
      </c>
      <c r="F10" s="75">
        <v>5</v>
      </c>
      <c r="G10" s="76">
        <v>41.5</v>
      </c>
      <c r="H10" s="69">
        <f t="shared" si="0"/>
        <v>0</v>
      </c>
      <c r="I10" s="70">
        <f t="shared" si="1"/>
        <v>5</v>
      </c>
      <c r="J10" s="68">
        <v>0</v>
      </c>
      <c r="K10" s="76">
        <v>33.52</v>
      </c>
      <c r="L10" s="69">
        <f t="shared" si="2"/>
        <v>1.5200000000000031</v>
      </c>
      <c r="M10" s="70">
        <f t="shared" si="3"/>
        <v>1.5200000000000031</v>
      </c>
      <c r="N10" s="77">
        <f t="shared" si="4"/>
        <v>6.520000000000003</v>
      </c>
      <c r="O10" s="72">
        <f t="shared" si="5"/>
        <v>75.02000000000001</v>
      </c>
      <c r="P10" s="78">
        <f t="shared" si="6"/>
        <v>345.80000000000007</v>
      </c>
      <c r="Q10" s="78">
        <f t="shared" si="7"/>
        <v>3</v>
      </c>
      <c r="R10" s="170">
        <f t="shared" si="8"/>
        <v>4.168674698795181</v>
      </c>
      <c r="S10" s="171">
        <f t="shared" si="9"/>
        <v>3.7589498806682573</v>
      </c>
      <c r="T10" s="166">
        <v>2</v>
      </c>
    </row>
    <row r="11" spans="2:20" ht="12.75">
      <c r="B11" s="61">
        <v>5513</v>
      </c>
      <c r="C11" s="62" t="s">
        <v>123</v>
      </c>
      <c r="D11" s="62" t="s">
        <v>320</v>
      </c>
      <c r="E11" s="63" t="s">
        <v>124</v>
      </c>
      <c r="F11" s="75">
        <v>5</v>
      </c>
      <c r="G11" s="76">
        <v>45.24</v>
      </c>
      <c r="H11" s="69">
        <f t="shared" si="0"/>
        <v>0</v>
      </c>
      <c r="I11" s="70">
        <f t="shared" si="1"/>
        <v>5</v>
      </c>
      <c r="J11" s="68">
        <v>0</v>
      </c>
      <c r="K11" s="76">
        <v>36.49</v>
      </c>
      <c r="L11" s="69">
        <f t="shared" si="2"/>
        <v>4.490000000000002</v>
      </c>
      <c r="M11" s="70">
        <f>IF(L11=100,100,J10+L11)</f>
        <v>4.490000000000002</v>
      </c>
      <c r="N11" s="77">
        <f t="shared" si="4"/>
        <v>9.490000000000002</v>
      </c>
      <c r="O11" s="72">
        <f t="shared" si="5"/>
        <v>81.73</v>
      </c>
      <c r="P11" s="78">
        <f t="shared" si="6"/>
        <v>346.80000000000007</v>
      </c>
      <c r="Q11" s="78">
        <f t="shared" si="7"/>
        <v>4</v>
      </c>
      <c r="R11" s="170">
        <f t="shared" si="8"/>
        <v>3.824049513704686</v>
      </c>
      <c r="S11" s="171">
        <f t="shared" si="9"/>
        <v>3.4530008221430526</v>
      </c>
      <c r="T11" s="166"/>
    </row>
    <row r="12" spans="2:20" ht="12.75">
      <c r="B12" s="61">
        <v>5508</v>
      </c>
      <c r="C12" s="62" t="s">
        <v>125</v>
      </c>
      <c r="D12" s="62" t="s">
        <v>320</v>
      </c>
      <c r="E12" s="63" t="s">
        <v>126</v>
      </c>
      <c r="F12" s="75">
        <v>0</v>
      </c>
      <c r="G12" s="76">
        <v>50.47</v>
      </c>
      <c r="H12" s="69">
        <f t="shared" si="0"/>
        <v>3.469999999999999</v>
      </c>
      <c r="I12" s="70">
        <f t="shared" si="1"/>
        <v>3.469999999999999</v>
      </c>
      <c r="J12" s="68">
        <v>0</v>
      </c>
      <c r="K12" s="76">
        <v>38.47</v>
      </c>
      <c r="L12" s="69">
        <f t="shared" si="2"/>
        <v>6.469999999999999</v>
      </c>
      <c r="M12" s="70">
        <f>IF(L12=100,100,J11+L12)</f>
        <v>6.469999999999999</v>
      </c>
      <c r="N12" s="77">
        <f t="shared" si="4"/>
        <v>9.939999999999998</v>
      </c>
      <c r="O12" s="72">
        <f t="shared" si="5"/>
        <v>88.94</v>
      </c>
      <c r="P12" s="78">
        <f t="shared" si="6"/>
        <v>347.80000000000007</v>
      </c>
      <c r="Q12" s="78">
        <f t="shared" si="7"/>
        <v>5</v>
      </c>
      <c r="R12" s="170">
        <f t="shared" si="8"/>
        <v>3.427778878541708</v>
      </c>
      <c r="S12" s="171">
        <f t="shared" si="9"/>
        <v>3.275279438523525</v>
      </c>
      <c r="T12" s="166"/>
    </row>
    <row r="13" spans="2:20" ht="12.75">
      <c r="B13" s="207">
        <v>5507</v>
      </c>
      <c r="C13" s="208" t="s">
        <v>79</v>
      </c>
      <c r="D13" s="208" t="s">
        <v>318</v>
      </c>
      <c r="E13" s="209" t="s">
        <v>127</v>
      </c>
      <c r="F13" s="210">
        <v>0</v>
      </c>
      <c r="G13" s="211">
        <v>42.75</v>
      </c>
      <c r="H13" s="212">
        <f t="shared" si="0"/>
        <v>0</v>
      </c>
      <c r="I13" s="213">
        <f t="shared" si="1"/>
        <v>0</v>
      </c>
      <c r="J13" s="218">
        <v>15</v>
      </c>
      <c r="K13" s="211">
        <v>37.87</v>
      </c>
      <c r="L13" s="212">
        <f t="shared" si="2"/>
        <v>5.869999999999997</v>
      </c>
      <c r="M13" s="213">
        <f>IF(L13=100,100,J12+L13)</f>
        <v>5.869999999999997</v>
      </c>
      <c r="N13" s="219">
        <f t="shared" si="4"/>
        <v>5.869999999999997</v>
      </c>
      <c r="O13" s="220">
        <f t="shared" si="5"/>
        <v>80.62</v>
      </c>
      <c r="P13" s="215">
        <f t="shared" si="6"/>
        <v>348.80000000000007</v>
      </c>
      <c r="Q13" s="215">
        <f t="shared" si="7"/>
        <v>6</v>
      </c>
      <c r="R13" s="221">
        <f t="shared" si="8"/>
        <v>4.046783625730995</v>
      </c>
      <c r="S13" s="222">
        <f t="shared" si="9"/>
        <v>3.327171903881701</v>
      </c>
      <c r="T13" s="217"/>
    </row>
    <row r="14" spans="2:20" ht="12.75">
      <c r="B14" s="61">
        <v>5529</v>
      </c>
      <c r="C14" s="62" t="s">
        <v>128</v>
      </c>
      <c r="D14" s="62" t="s">
        <v>313</v>
      </c>
      <c r="E14" s="63" t="s">
        <v>129</v>
      </c>
      <c r="F14" s="75">
        <v>0</v>
      </c>
      <c r="G14" s="76">
        <v>43</v>
      </c>
      <c r="H14" s="69">
        <f t="shared" si="0"/>
        <v>0</v>
      </c>
      <c r="I14" s="70">
        <f t="shared" si="1"/>
        <v>0</v>
      </c>
      <c r="J14" s="68">
        <v>10</v>
      </c>
      <c r="K14" s="76">
        <v>43.5</v>
      </c>
      <c r="L14" s="69">
        <f t="shared" si="2"/>
        <v>11.5</v>
      </c>
      <c r="M14" s="70">
        <f t="shared" si="3"/>
        <v>21.5</v>
      </c>
      <c r="N14" s="77">
        <f t="shared" si="4"/>
        <v>21.5</v>
      </c>
      <c r="O14" s="72">
        <f t="shared" si="5"/>
        <v>86.5</v>
      </c>
      <c r="P14" s="78">
        <f t="shared" si="6"/>
        <v>349.80000000000007</v>
      </c>
      <c r="Q14" s="78">
        <f t="shared" si="7"/>
        <v>7</v>
      </c>
      <c r="R14" s="170">
        <f t="shared" si="8"/>
        <v>4.023255813953488</v>
      </c>
      <c r="S14" s="171">
        <f t="shared" si="9"/>
        <v>2.896551724137931</v>
      </c>
      <c r="T14" s="166"/>
    </row>
    <row r="15" spans="2:20" ht="12.75">
      <c r="B15" s="207">
        <v>5518</v>
      </c>
      <c r="C15" s="208" t="s">
        <v>130</v>
      </c>
      <c r="D15" s="208" t="s">
        <v>318</v>
      </c>
      <c r="E15" s="209" t="s">
        <v>131</v>
      </c>
      <c r="F15" s="210">
        <v>0</v>
      </c>
      <c r="G15" s="211">
        <v>41.5</v>
      </c>
      <c r="H15" s="212">
        <f t="shared" si="0"/>
        <v>0</v>
      </c>
      <c r="I15" s="213">
        <f t="shared" si="1"/>
        <v>0</v>
      </c>
      <c r="J15" s="218">
        <v>15</v>
      </c>
      <c r="K15" s="211">
        <v>39.26</v>
      </c>
      <c r="L15" s="212">
        <f t="shared" si="2"/>
        <v>7.259999999999998</v>
      </c>
      <c r="M15" s="213">
        <f t="shared" si="3"/>
        <v>22.259999999999998</v>
      </c>
      <c r="N15" s="219">
        <f t="shared" si="4"/>
        <v>22.259999999999998</v>
      </c>
      <c r="O15" s="220">
        <f t="shared" si="5"/>
        <v>80.75999999999999</v>
      </c>
      <c r="P15" s="215">
        <f t="shared" si="6"/>
        <v>350.80000000000007</v>
      </c>
      <c r="Q15" s="215">
        <f t="shared" si="7"/>
        <v>8</v>
      </c>
      <c r="R15" s="221">
        <f t="shared" si="8"/>
        <v>4.168674698795181</v>
      </c>
      <c r="S15" s="222">
        <f t="shared" si="9"/>
        <v>3.2093734080489047</v>
      </c>
      <c r="T15" s="217"/>
    </row>
    <row r="16" spans="2:20" ht="12.75">
      <c r="B16" s="61">
        <v>5525</v>
      </c>
      <c r="C16" s="62" t="s">
        <v>132</v>
      </c>
      <c r="D16" s="62" t="s">
        <v>313</v>
      </c>
      <c r="E16" s="63" t="s">
        <v>133</v>
      </c>
      <c r="F16" s="75">
        <v>10</v>
      </c>
      <c r="G16" s="76">
        <v>41.69</v>
      </c>
      <c r="H16" s="69">
        <f t="shared" si="0"/>
        <v>0</v>
      </c>
      <c r="I16" s="70">
        <f t="shared" si="1"/>
        <v>10</v>
      </c>
      <c r="J16" s="68">
        <v>10</v>
      </c>
      <c r="K16" s="76">
        <v>42.48</v>
      </c>
      <c r="L16" s="69">
        <f t="shared" si="2"/>
        <v>10.479999999999997</v>
      </c>
      <c r="M16" s="70">
        <f t="shared" si="3"/>
        <v>20.479999999999997</v>
      </c>
      <c r="N16" s="77">
        <f t="shared" si="4"/>
        <v>30.479999999999997</v>
      </c>
      <c r="O16" s="72">
        <f t="shared" si="5"/>
        <v>84.16999999999999</v>
      </c>
      <c r="P16" s="78">
        <f t="shared" si="6"/>
        <v>351.80000000000007</v>
      </c>
      <c r="Q16" s="78">
        <f t="shared" si="7"/>
        <v>9</v>
      </c>
      <c r="R16" s="170">
        <f t="shared" si="8"/>
        <v>4.14967618133845</v>
      </c>
      <c r="S16" s="171">
        <f t="shared" si="9"/>
        <v>2.9661016949152543</v>
      </c>
      <c r="T16" s="166"/>
    </row>
    <row r="17" spans="2:20" ht="12.75">
      <c r="B17" s="207">
        <v>5512</v>
      </c>
      <c r="C17" s="208" t="s">
        <v>134</v>
      </c>
      <c r="D17" s="208" t="s">
        <v>318</v>
      </c>
      <c r="E17" s="209" t="s">
        <v>135</v>
      </c>
      <c r="F17" s="210">
        <v>10</v>
      </c>
      <c r="G17" s="211">
        <v>42</v>
      </c>
      <c r="H17" s="212">
        <f t="shared" si="0"/>
        <v>0</v>
      </c>
      <c r="I17" s="213">
        <f t="shared" si="1"/>
        <v>10</v>
      </c>
      <c r="J17" s="218">
        <v>15</v>
      </c>
      <c r="K17" s="211">
        <v>37.55</v>
      </c>
      <c r="L17" s="212">
        <f t="shared" si="2"/>
        <v>5.549999999999997</v>
      </c>
      <c r="M17" s="213">
        <f t="shared" si="3"/>
        <v>20.549999999999997</v>
      </c>
      <c r="N17" s="219">
        <f t="shared" si="4"/>
        <v>30.549999999999997</v>
      </c>
      <c r="O17" s="220">
        <f t="shared" si="5"/>
        <v>79.55</v>
      </c>
      <c r="P17" s="215">
        <f t="shared" si="6"/>
        <v>352.80000000000007</v>
      </c>
      <c r="Q17" s="215">
        <f t="shared" si="7"/>
        <v>10</v>
      </c>
      <c r="R17" s="221">
        <f t="shared" si="8"/>
        <v>4.119047619047619</v>
      </c>
      <c r="S17" s="222">
        <f t="shared" si="9"/>
        <v>3.355525965379494</v>
      </c>
      <c r="T17" s="217"/>
    </row>
    <row r="18" spans="2:20" ht="12.75">
      <c r="B18" s="61">
        <v>5517</v>
      </c>
      <c r="C18" s="62" t="s">
        <v>61</v>
      </c>
      <c r="D18" s="62" t="s">
        <v>315</v>
      </c>
      <c r="E18" s="63" t="s">
        <v>136</v>
      </c>
      <c r="F18" s="75">
        <v>10</v>
      </c>
      <c r="G18" s="76">
        <v>43.5</v>
      </c>
      <c r="H18" s="69">
        <f t="shared" si="0"/>
        <v>0</v>
      </c>
      <c r="I18" s="70">
        <f t="shared" si="1"/>
        <v>10</v>
      </c>
      <c r="J18" s="68">
        <v>15</v>
      </c>
      <c r="K18" s="76">
        <v>38.9</v>
      </c>
      <c r="L18" s="69">
        <f t="shared" si="2"/>
        <v>6.899999999999999</v>
      </c>
      <c r="M18" s="70">
        <f t="shared" si="3"/>
        <v>21.9</v>
      </c>
      <c r="N18" s="77">
        <f t="shared" si="4"/>
        <v>31.9</v>
      </c>
      <c r="O18" s="72">
        <f t="shared" si="5"/>
        <v>82.4</v>
      </c>
      <c r="P18" s="78">
        <f t="shared" si="6"/>
        <v>353.80000000000007</v>
      </c>
      <c r="Q18" s="78">
        <f t="shared" si="7"/>
        <v>11</v>
      </c>
      <c r="R18" s="170">
        <f t="shared" si="8"/>
        <v>3.9770114942528734</v>
      </c>
      <c r="S18" s="171">
        <f t="shared" si="9"/>
        <v>3.2390745501285347</v>
      </c>
      <c r="T18" s="166"/>
    </row>
    <row r="19" spans="2:20" ht="12.75">
      <c r="B19" s="207">
        <v>5522</v>
      </c>
      <c r="C19" s="208" t="s">
        <v>137</v>
      </c>
      <c r="D19" s="208" t="s">
        <v>318</v>
      </c>
      <c r="E19" s="209" t="s">
        <v>138</v>
      </c>
      <c r="F19" s="210">
        <v>20</v>
      </c>
      <c r="G19" s="211">
        <v>45.27</v>
      </c>
      <c r="H19" s="212">
        <f t="shared" si="0"/>
        <v>0</v>
      </c>
      <c r="I19" s="213">
        <f t="shared" si="1"/>
        <v>20</v>
      </c>
      <c r="J19" s="218">
        <v>10</v>
      </c>
      <c r="K19" s="211">
        <v>35.9</v>
      </c>
      <c r="L19" s="212">
        <f t="shared" si="2"/>
        <v>3.8999999999999986</v>
      </c>
      <c r="M19" s="213">
        <f t="shared" si="3"/>
        <v>13.899999999999999</v>
      </c>
      <c r="N19" s="219">
        <f t="shared" si="4"/>
        <v>33.9</v>
      </c>
      <c r="O19" s="220">
        <f t="shared" si="5"/>
        <v>81.17</v>
      </c>
      <c r="P19" s="215">
        <f t="shared" si="6"/>
        <v>354.80000000000007</v>
      </c>
      <c r="Q19" s="215">
        <f t="shared" si="7"/>
        <v>12</v>
      </c>
      <c r="R19" s="221">
        <f t="shared" si="8"/>
        <v>3.8215153523304615</v>
      </c>
      <c r="S19" s="222">
        <f t="shared" si="9"/>
        <v>3.50974930362117</v>
      </c>
      <c r="T19" s="217"/>
    </row>
    <row r="20" spans="2:20" ht="12.75">
      <c r="B20" s="61">
        <v>5511</v>
      </c>
      <c r="C20" s="62" t="s">
        <v>139</v>
      </c>
      <c r="D20" s="62" t="s">
        <v>315</v>
      </c>
      <c r="E20" s="63" t="s">
        <v>140</v>
      </c>
      <c r="F20" s="75">
        <v>15</v>
      </c>
      <c r="G20" s="76">
        <v>50.22</v>
      </c>
      <c r="H20" s="69">
        <f t="shared" si="0"/>
        <v>3.219999999999999</v>
      </c>
      <c r="I20" s="70">
        <f t="shared" si="1"/>
        <v>18.22</v>
      </c>
      <c r="J20" s="68">
        <v>10</v>
      </c>
      <c r="K20" s="76">
        <v>38.87</v>
      </c>
      <c r="L20" s="69">
        <f t="shared" si="2"/>
        <v>6.869999999999997</v>
      </c>
      <c r="M20" s="70">
        <f t="shared" si="3"/>
        <v>16.869999999999997</v>
      </c>
      <c r="N20" s="77">
        <f t="shared" si="4"/>
        <v>35.089999999999996</v>
      </c>
      <c r="O20" s="72">
        <f t="shared" si="5"/>
        <v>89.09</v>
      </c>
      <c r="P20" s="78">
        <f t="shared" si="6"/>
        <v>355.80000000000007</v>
      </c>
      <c r="Q20" s="78">
        <f t="shared" si="7"/>
        <v>13</v>
      </c>
      <c r="R20" s="170">
        <f t="shared" si="8"/>
        <v>3.4448426921545203</v>
      </c>
      <c r="S20" s="171">
        <f t="shared" si="9"/>
        <v>3.241574479032673</v>
      </c>
      <c r="T20" s="166"/>
    </row>
    <row r="21" spans="2:20" ht="12.75">
      <c r="B21" s="61">
        <v>5530</v>
      </c>
      <c r="C21" s="62" t="s">
        <v>53</v>
      </c>
      <c r="D21" s="62" t="s">
        <v>313</v>
      </c>
      <c r="E21" s="63" t="s">
        <v>141</v>
      </c>
      <c r="F21" s="75">
        <v>0</v>
      </c>
      <c r="G21" s="76">
        <v>40.12</v>
      </c>
      <c r="H21" s="69">
        <f t="shared" si="0"/>
        <v>0</v>
      </c>
      <c r="I21" s="70">
        <f t="shared" si="1"/>
        <v>0</v>
      </c>
      <c r="J21" s="68">
        <v>0</v>
      </c>
      <c r="K21" s="76" t="s">
        <v>91</v>
      </c>
      <c r="L21" s="69">
        <f t="shared" si="2"/>
        <v>100</v>
      </c>
      <c r="M21" s="70">
        <f t="shared" si="3"/>
        <v>100</v>
      </c>
      <c r="N21" s="77">
        <f t="shared" si="4"/>
        <v>100</v>
      </c>
      <c r="O21" s="72" t="str">
        <f t="shared" si="5"/>
        <v>—</v>
      </c>
      <c r="P21" s="78">
        <f t="shared" si="6"/>
        <v>356.80000000000007</v>
      </c>
      <c r="Q21" s="78" t="str">
        <f t="shared" si="7"/>
        <v>—</v>
      </c>
      <c r="R21" s="170">
        <f t="shared" si="8"/>
        <v>4.312063808574277</v>
      </c>
      <c r="S21" s="171"/>
      <c r="T21" s="166"/>
    </row>
    <row r="22" spans="2:20" ht="12.75">
      <c r="B22" s="61">
        <v>5515</v>
      </c>
      <c r="C22" s="62" t="s">
        <v>142</v>
      </c>
      <c r="D22" s="62" t="s">
        <v>313</v>
      </c>
      <c r="E22" s="63" t="s">
        <v>143</v>
      </c>
      <c r="F22" s="75">
        <v>0</v>
      </c>
      <c r="G22" s="76">
        <v>42</v>
      </c>
      <c r="H22" s="69">
        <f t="shared" si="0"/>
        <v>0</v>
      </c>
      <c r="I22" s="70">
        <f t="shared" si="1"/>
        <v>0</v>
      </c>
      <c r="J22" s="68">
        <v>0</v>
      </c>
      <c r="K22" s="76" t="s">
        <v>91</v>
      </c>
      <c r="L22" s="69">
        <f t="shared" si="2"/>
        <v>100</v>
      </c>
      <c r="M22" s="70">
        <f t="shared" si="3"/>
        <v>100</v>
      </c>
      <c r="N22" s="77">
        <f t="shared" si="4"/>
        <v>100</v>
      </c>
      <c r="O22" s="72" t="str">
        <f t="shared" si="5"/>
        <v>—</v>
      </c>
      <c r="P22" s="78">
        <f t="shared" si="6"/>
        <v>357.80000000000007</v>
      </c>
      <c r="Q22" s="78" t="str">
        <f t="shared" si="7"/>
        <v>—</v>
      </c>
      <c r="R22" s="170">
        <f t="shared" si="8"/>
        <v>4.119047619047619</v>
      </c>
      <c r="S22" s="171"/>
      <c r="T22" s="166"/>
    </row>
    <row r="23" spans="2:20" ht="12.75">
      <c r="B23" s="61">
        <v>5506</v>
      </c>
      <c r="C23" s="62" t="s">
        <v>144</v>
      </c>
      <c r="D23" s="62" t="s">
        <v>319</v>
      </c>
      <c r="E23" s="63" t="s">
        <v>145</v>
      </c>
      <c r="F23" s="75">
        <v>0</v>
      </c>
      <c r="G23" s="76">
        <v>43.5</v>
      </c>
      <c r="H23" s="69">
        <f t="shared" si="0"/>
        <v>0</v>
      </c>
      <c r="I23" s="70">
        <f t="shared" si="1"/>
        <v>0</v>
      </c>
      <c r="J23" s="68">
        <v>0</v>
      </c>
      <c r="K23" s="76" t="s">
        <v>91</v>
      </c>
      <c r="L23" s="69">
        <f t="shared" si="2"/>
        <v>100</v>
      </c>
      <c r="M23" s="70">
        <f t="shared" si="3"/>
        <v>100</v>
      </c>
      <c r="N23" s="77">
        <f t="shared" si="4"/>
        <v>100</v>
      </c>
      <c r="O23" s="72" t="str">
        <f t="shared" si="5"/>
        <v>—</v>
      </c>
      <c r="P23" s="78">
        <f t="shared" si="6"/>
        <v>358.80000000000007</v>
      </c>
      <c r="Q23" s="78" t="str">
        <f t="shared" si="7"/>
        <v>—</v>
      </c>
      <c r="R23" s="170">
        <f t="shared" si="8"/>
        <v>3.9770114942528734</v>
      </c>
      <c r="S23" s="171"/>
      <c r="T23" s="166"/>
    </row>
    <row r="24" spans="2:20" ht="12.75">
      <c r="B24" s="61">
        <v>5504</v>
      </c>
      <c r="C24" s="62" t="s">
        <v>59</v>
      </c>
      <c r="D24" s="62" t="s">
        <v>313</v>
      </c>
      <c r="E24" s="63" t="s">
        <v>146</v>
      </c>
      <c r="F24" s="75">
        <v>0</v>
      </c>
      <c r="G24" s="76">
        <v>43.66</v>
      </c>
      <c r="H24" s="69">
        <f t="shared" si="0"/>
        <v>0</v>
      </c>
      <c r="I24" s="70">
        <f t="shared" si="1"/>
        <v>0</v>
      </c>
      <c r="J24" s="68">
        <v>0</v>
      </c>
      <c r="K24" s="76" t="s">
        <v>91</v>
      </c>
      <c r="L24" s="69">
        <f t="shared" si="2"/>
        <v>100</v>
      </c>
      <c r="M24" s="70">
        <f t="shared" si="3"/>
        <v>100</v>
      </c>
      <c r="N24" s="77">
        <f t="shared" si="4"/>
        <v>100</v>
      </c>
      <c r="O24" s="72" t="str">
        <f t="shared" si="5"/>
        <v>—</v>
      </c>
      <c r="P24" s="78">
        <f t="shared" si="6"/>
        <v>359.80000000000007</v>
      </c>
      <c r="Q24" s="78" t="str">
        <f t="shared" si="7"/>
        <v>—</v>
      </c>
      <c r="R24" s="170">
        <f t="shared" si="8"/>
        <v>3.9624370132844713</v>
      </c>
      <c r="S24" s="171"/>
      <c r="T24" s="166"/>
    </row>
    <row r="25" spans="2:20" ht="12.75">
      <c r="B25" s="61">
        <v>5519</v>
      </c>
      <c r="C25" s="62" t="s">
        <v>147</v>
      </c>
      <c r="D25" s="62" t="s">
        <v>313</v>
      </c>
      <c r="E25" s="63" t="s">
        <v>148</v>
      </c>
      <c r="F25" s="75">
        <v>5</v>
      </c>
      <c r="G25" s="76">
        <v>38.9</v>
      </c>
      <c r="H25" s="69">
        <f t="shared" si="0"/>
        <v>0</v>
      </c>
      <c r="I25" s="70">
        <f t="shared" si="1"/>
        <v>5</v>
      </c>
      <c r="J25" s="68">
        <v>0</v>
      </c>
      <c r="K25" s="76" t="s">
        <v>91</v>
      </c>
      <c r="L25" s="69">
        <f t="shared" si="2"/>
        <v>100</v>
      </c>
      <c r="M25" s="70">
        <f t="shared" si="3"/>
        <v>100</v>
      </c>
      <c r="N25" s="77">
        <f t="shared" si="4"/>
        <v>105</v>
      </c>
      <c r="O25" s="72" t="str">
        <f t="shared" si="5"/>
        <v>—</v>
      </c>
      <c r="P25" s="78">
        <f t="shared" si="6"/>
        <v>360.80000000000007</v>
      </c>
      <c r="Q25" s="78" t="str">
        <f t="shared" si="7"/>
        <v>—</v>
      </c>
      <c r="R25" s="170">
        <f t="shared" si="8"/>
        <v>4.447300771208226</v>
      </c>
      <c r="S25" s="171"/>
      <c r="T25" s="166"/>
    </row>
    <row r="26" spans="2:20" ht="12.75">
      <c r="B26" s="61">
        <v>5520</v>
      </c>
      <c r="C26" s="62" t="s">
        <v>149</v>
      </c>
      <c r="D26" s="62" t="s">
        <v>317</v>
      </c>
      <c r="E26" s="63" t="s">
        <v>150</v>
      </c>
      <c r="F26" s="75">
        <v>5</v>
      </c>
      <c r="G26" s="76">
        <v>40.72</v>
      </c>
      <c r="H26" s="69">
        <f t="shared" si="0"/>
        <v>0</v>
      </c>
      <c r="I26" s="70">
        <f t="shared" si="1"/>
        <v>5</v>
      </c>
      <c r="J26" s="68">
        <v>0</v>
      </c>
      <c r="K26" s="76" t="s">
        <v>91</v>
      </c>
      <c r="L26" s="69">
        <f t="shared" si="2"/>
        <v>100</v>
      </c>
      <c r="M26" s="70">
        <f t="shared" si="3"/>
        <v>100</v>
      </c>
      <c r="N26" s="77">
        <f t="shared" si="4"/>
        <v>105</v>
      </c>
      <c r="O26" s="72" t="str">
        <f t="shared" si="5"/>
        <v>—</v>
      </c>
      <c r="P26" s="78">
        <f t="shared" si="6"/>
        <v>361.80000000000007</v>
      </c>
      <c r="Q26" s="78" t="str">
        <f t="shared" si="7"/>
        <v>—</v>
      </c>
      <c r="R26" s="170">
        <f t="shared" si="8"/>
        <v>4.248526522593321</v>
      </c>
      <c r="S26" s="171"/>
      <c r="T26" s="166"/>
    </row>
    <row r="27" spans="2:20" ht="12.75">
      <c r="B27" s="61">
        <v>5501</v>
      </c>
      <c r="C27" s="62" t="s">
        <v>151</v>
      </c>
      <c r="D27" s="62" t="s">
        <v>316</v>
      </c>
      <c r="E27" s="63" t="s">
        <v>152</v>
      </c>
      <c r="F27" s="75">
        <v>5</v>
      </c>
      <c r="G27" s="76">
        <v>42.81</v>
      </c>
      <c r="H27" s="69">
        <f t="shared" si="0"/>
        <v>0</v>
      </c>
      <c r="I27" s="70">
        <f t="shared" si="1"/>
        <v>5</v>
      </c>
      <c r="J27" s="68">
        <v>0</v>
      </c>
      <c r="K27" s="76" t="s">
        <v>91</v>
      </c>
      <c r="L27" s="69">
        <f t="shared" si="2"/>
        <v>100</v>
      </c>
      <c r="M27" s="70">
        <f t="shared" si="3"/>
        <v>100</v>
      </c>
      <c r="N27" s="77">
        <f t="shared" si="4"/>
        <v>105</v>
      </c>
      <c r="O27" s="72" t="str">
        <f t="shared" si="5"/>
        <v>—</v>
      </c>
      <c r="P27" s="78">
        <f t="shared" si="6"/>
        <v>362.80000000000007</v>
      </c>
      <c r="Q27" s="78" t="str">
        <f t="shared" si="7"/>
        <v>—</v>
      </c>
      <c r="R27" s="170">
        <f t="shared" si="8"/>
        <v>4.041111889745387</v>
      </c>
      <c r="S27" s="171"/>
      <c r="T27" s="166"/>
    </row>
    <row r="28" spans="2:20" ht="12.75">
      <c r="B28" s="207">
        <v>5502</v>
      </c>
      <c r="C28" s="208" t="s">
        <v>153</v>
      </c>
      <c r="D28" s="208" t="s">
        <v>318</v>
      </c>
      <c r="E28" s="209" t="s">
        <v>154</v>
      </c>
      <c r="F28" s="210">
        <v>10</v>
      </c>
      <c r="G28" s="211">
        <v>41.84</v>
      </c>
      <c r="H28" s="212">
        <f t="shared" si="0"/>
        <v>0</v>
      </c>
      <c r="I28" s="213">
        <f t="shared" si="1"/>
        <v>10</v>
      </c>
      <c r="J28" s="218">
        <v>0</v>
      </c>
      <c r="K28" s="211" t="s">
        <v>91</v>
      </c>
      <c r="L28" s="212">
        <f t="shared" si="2"/>
        <v>100</v>
      </c>
      <c r="M28" s="213">
        <f t="shared" si="3"/>
        <v>100</v>
      </c>
      <c r="N28" s="219">
        <f t="shared" si="4"/>
        <v>110</v>
      </c>
      <c r="O28" s="220" t="str">
        <f t="shared" si="5"/>
        <v>—</v>
      </c>
      <c r="P28" s="215">
        <f t="shared" si="6"/>
        <v>363.80000000000007</v>
      </c>
      <c r="Q28" s="215" t="str">
        <f t="shared" si="7"/>
        <v>—</v>
      </c>
      <c r="R28" s="221">
        <f t="shared" si="8"/>
        <v>4.134799235181644</v>
      </c>
      <c r="S28" s="222"/>
      <c r="T28" s="217"/>
    </row>
    <row r="29" spans="2:20" ht="12.75">
      <c r="B29" s="61">
        <v>5528</v>
      </c>
      <c r="C29" s="62" t="s">
        <v>55</v>
      </c>
      <c r="D29" s="62" t="s">
        <v>314</v>
      </c>
      <c r="E29" s="63" t="s">
        <v>155</v>
      </c>
      <c r="F29" s="75">
        <v>10</v>
      </c>
      <c r="G29" s="76">
        <v>43.84</v>
      </c>
      <c r="H29" s="69">
        <f t="shared" si="0"/>
        <v>0</v>
      </c>
      <c r="I29" s="70">
        <f t="shared" si="1"/>
        <v>10</v>
      </c>
      <c r="J29" s="68">
        <v>0</v>
      </c>
      <c r="K29" s="76" t="s">
        <v>91</v>
      </c>
      <c r="L29" s="69">
        <f t="shared" si="2"/>
        <v>100</v>
      </c>
      <c r="M29" s="70">
        <f t="shared" si="3"/>
        <v>100</v>
      </c>
      <c r="N29" s="77">
        <f t="shared" si="4"/>
        <v>110</v>
      </c>
      <c r="O29" s="72" t="str">
        <f t="shared" si="5"/>
        <v>—</v>
      </c>
      <c r="P29" s="78">
        <f t="shared" si="6"/>
        <v>364.80000000000007</v>
      </c>
      <c r="Q29" s="78" t="str">
        <f t="shared" si="7"/>
        <v>—</v>
      </c>
      <c r="R29" s="170">
        <f t="shared" si="8"/>
        <v>3.9461678832116784</v>
      </c>
      <c r="S29" s="171"/>
      <c r="T29" s="166"/>
    </row>
    <row r="30" spans="2:20" ht="12.75">
      <c r="B30" s="61">
        <v>5523</v>
      </c>
      <c r="C30" s="62" t="s">
        <v>139</v>
      </c>
      <c r="D30" s="62" t="s">
        <v>315</v>
      </c>
      <c r="E30" s="63" t="s">
        <v>156</v>
      </c>
      <c r="F30" s="75">
        <v>15</v>
      </c>
      <c r="G30" s="76">
        <v>47.28</v>
      </c>
      <c r="H30" s="69">
        <f t="shared" si="0"/>
        <v>0.28000000000000114</v>
      </c>
      <c r="I30" s="70">
        <f t="shared" si="1"/>
        <v>15.280000000000001</v>
      </c>
      <c r="J30" s="68">
        <v>0</v>
      </c>
      <c r="K30" s="76" t="s">
        <v>91</v>
      </c>
      <c r="L30" s="69">
        <f t="shared" si="2"/>
        <v>100</v>
      </c>
      <c r="M30" s="70">
        <f t="shared" si="3"/>
        <v>100</v>
      </c>
      <c r="N30" s="77">
        <f t="shared" si="4"/>
        <v>115.28</v>
      </c>
      <c r="O30" s="72" t="str">
        <f t="shared" si="5"/>
        <v>—</v>
      </c>
      <c r="P30" s="78">
        <f t="shared" si="6"/>
        <v>365.80000000000007</v>
      </c>
      <c r="Q30" s="78" t="str">
        <f t="shared" si="7"/>
        <v>—</v>
      </c>
      <c r="R30" s="170">
        <f t="shared" si="8"/>
        <v>3.6590524534686972</v>
      </c>
      <c r="S30" s="171"/>
      <c r="T30" s="166"/>
    </row>
    <row r="31" spans="2:20" ht="12.75">
      <c r="B31" s="61">
        <v>5514</v>
      </c>
      <c r="C31" s="62" t="s">
        <v>157</v>
      </c>
      <c r="D31" s="62" t="s">
        <v>315</v>
      </c>
      <c r="E31" s="63" t="s">
        <v>158</v>
      </c>
      <c r="F31" s="75">
        <v>15</v>
      </c>
      <c r="G31" s="76">
        <v>51.69</v>
      </c>
      <c r="H31" s="69">
        <f t="shared" si="0"/>
        <v>4.689999999999998</v>
      </c>
      <c r="I31" s="70">
        <f t="shared" si="1"/>
        <v>19.689999999999998</v>
      </c>
      <c r="J31" s="68">
        <v>0</v>
      </c>
      <c r="K31" s="76" t="s">
        <v>91</v>
      </c>
      <c r="L31" s="69">
        <f t="shared" si="2"/>
        <v>100</v>
      </c>
      <c r="M31" s="70">
        <f t="shared" si="3"/>
        <v>100</v>
      </c>
      <c r="N31" s="77">
        <f t="shared" si="4"/>
        <v>119.69</v>
      </c>
      <c r="O31" s="72" t="str">
        <f t="shared" si="5"/>
        <v>—</v>
      </c>
      <c r="P31" s="78">
        <f t="shared" si="6"/>
        <v>366.80000000000007</v>
      </c>
      <c r="Q31" s="78" t="str">
        <f t="shared" si="7"/>
        <v>—</v>
      </c>
      <c r="R31" s="170">
        <f t="shared" si="8"/>
        <v>3.34687560456568</v>
      </c>
      <c r="S31" s="171"/>
      <c r="T31" s="166"/>
    </row>
    <row r="32" spans="2:20" ht="12.75">
      <c r="B32" s="61">
        <v>5526</v>
      </c>
      <c r="C32" s="62" t="s">
        <v>125</v>
      </c>
      <c r="D32" s="62" t="s">
        <v>320</v>
      </c>
      <c r="E32" s="63" t="s">
        <v>159</v>
      </c>
      <c r="F32" s="75">
        <v>25</v>
      </c>
      <c r="G32" s="76">
        <v>47.47</v>
      </c>
      <c r="H32" s="69">
        <f t="shared" si="0"/>
        <v>0.46999999999999886</v>
      </c>
      <c r="I32" s="70">
        <f t="shared" si="1"/>
        <v>25.47</v>
      </c>
      <c r="J32" s="68">
        <v>0</v>
      </c>
      <c r="K32" s="76" t="s">
        <v>91</v>
      </c>
      <c r="L32" s="69">
        <f t="shared" si="2"/>
        <v>100</v>
      </c>
      <c r="M32" s="70">
        <f t="shared" si="3"/>
        <v>100</v>
      </c>
      <c r="N32" s="77">
        <f t="shared" si="4"/>
        <v>125.47</v>
      </c>
      <c r="O32" s="72" t="str">
        <f t="shared" si="5"/>
        <v>—</v>
      </c>
      <c r="P32" s="78">
        <f t="shared" si="6"/>
        <v>367.80000000000007</v>
      </c>
      <c r="Q32" s="78" t="str">
        <f t="shared" si="7"/>
        <v>—</v>
      </c>
      <c r="R32" s="170">
        <f t="shared" si="8"/>
        <v>3.6444069938908785</v>
      </c>
      <c r="S32" s="171"/>
      <c r="T32" s="166"/>
    </row>
    <row r="33" spans="2:20" ht="12.75">
      <c r="B33" s="61">
        <v>5524</v>
      </c>
      <c r="C33" s="62" t="s">
        <v>160</v>
      </c>
      <c r="D33" s="62" t="s">
        <v>313</v>
      </c>
      <c r="E33" s="63" t="s">
        <v>161</v>
      </c>
      <c r="F33" s="75">
        <v>0</v>
      </c>
      <c r="G33" s="76" t="s">
        <v>91</v>
      </c>
      <c r="H33" s="69">
        <f t="shared" si="0"/>
        <v>120</v>
      </c>
      <c r="I33" s="70">
        <f t="shared" si="1"/>
        <v>120</v>
      </c>
      <c r="J33" s="68">
        <v>5</v>
      </c>
      <c r="K33" s="76">
        <v>34.28</v>
      </c>
      <c r="L33" s="69">
        <f t="shared" si="2"/>
        <v>2.280000000000001</v>
      </c>
      <c r="M33" s="70">
        <f t="shared" si="3"/>
        <v>7.280000000000001</v>
      </c>
      <c r="N33" s="77">
        <f t="shared" si="4"/>
        <v>127.28</v>
      </c>
      <c r="O33" s="72" t="str">
        <f t="shared" si="5"/>
        <v>—</v>
      </c>
      <c r="P33" s="78">
        <f t="shared" si="6"/>
        <v>368.80000000000007</v>
      </c>
      <c r="Q33" s="78" t="str">
        <f t="shared" si="7"/>
        <v>—</v>
      </c>
      <c r="R33" s="170"/>
      <c r="S33" s="171">
        <f t="shared" si="9"/>
        <v>3.67561260210035</v>
      </c>
      <c r="T33" s="166"/>
    </row>
    <row r="34" spans="2:20" ht="12.75">
      <c r="B34" s="61">
        <v>5509</v>
      </c>
      <c r="C34" s="62" t="s">
        <v>162</v>
      </c>
      <c r="D34" s="62" t="s">
        <v>316</v>
      </c>
      <c r="E34" s="63" t="s">
        <v>163</v>
      </c>
      <c r="F34" s="75">
        <v>0</v>
      </c>
      <c r="G34" s="76" t="s">
        <v>91</v>
      </c>
      <c r="H34" s="69">
        <f t="shared" si="0"/>
        <v>120</v>
      </c>
      <c r="I34" s="70">
        <f t="shared" si="1"/>
        <v>120</v>
      </c>
      <c r="J34" s="68">
        <v>0</v>
      </c>
      <c r="K34" s="76">
        <v>40.8</v>
      </c>
      <c r="L34" s="69">
        <f t="shared" si="2"/>
        <v>8.799999999999997</v>
      </c>
      <c r="M34" s="70">
        <f t="shared" si="3"/>
        <v>8.799999999999997</v>
      </c>
      <c r="N34" s="77">
        <f t="shared" si="4"/>
        <v>128.8</v>
      </c>
      <c r="O34" s="72" t="str">
        <f t="shared" si="5"/>
        <v>—</v>
      </c>
      <c r="P34" s="78">
        <f t="shared" si="6"/>
        <v>369.80000000000007</v>
      </c>
      <c r="Q34" s="78" t="str">
        <f t="shared" si="7"/>
        <v>—</v>
      </c>
      <c r="R34" s="170"/>
      <c r="S34" s="171">
        <f t="shared" si="9"/>
        <v>3.088235294117647</v>
      </c>
      <c r="T34" s="166"/>
    </row>
    <row r="35" spans="2:20" ht="12.75">
      <c r="B35" s="61">
        <v>5505</v>
      </c>
      <c r="C35" s="62" t="s">
        <v>164</v>
      </c>
      <c r="D35" s="62" t="s">
        <v>321</v>
      </c>
      <c r="E35" s="63" t="s">
        <v>165</v>
      </c>
      <c r="F35" s="75">
        <v>0</v>
      </c>
      <c r="G35" s="76" t="s">
        <v>91</v>
      </c>
      <c r="H35" s="69">
        <f t="shared" si="0"/>
        <v>120</v>
      </c>
      <c r="I35" s="70">
        <f t="shared" si="1"/>
        <v>120</v>
      </c>
      <c r="J35" s="68">
        <v>10</v>
      </c>
      <c r="K35" s="76">
        <v>38.9</v>
      </c>
      <c r="L35" s="69">
        <f t="shared" si="2"/>
        <v>6.899999999999999</v>
      </c>
      <c r="M35" s="70">
        <f t="shared" si="3"/>
        <v>16.9</v>
      </c>
      <c r="N35" s="77">
        <f t="shared" si="4"/>
        <v>136.9</v>
      </c>
      <c r="O35" s="72" t="str">
        <f t="shared" si="5"/>
        <v>—</v>
      </c>
      <c r="P35" s="78">
        <f t="shared" si="6"/>
        <v>370.80000000000007</v>
      </c>
      <c r="Q35" s="78" t="str">
        <f t="shared" si="7"/>
        <v>—</v>
      </c>
      <c r="R35" s="170"/>
      <c r="S35" s="171">
        <f t="shared" si="9"/>
        <v>3.2390745501285347</v>
      </c>
      <c r="T35" s="166"/>
    </row>
    <row r="36" spans="2:20" ht="12.75">
      <c r="B36" s="61">
        <v>5503</v>
      </c>
      <c r="C36" s="62" t="s">
        <v>166</v>
      </c>
      <c r="D36" s="62" t="s">
        <v>313</v>
      </c>
      <c r="E36" s="63" t="s">
        <v>167</v>
      </c>
      <c r="F36" s="75">
        <v>0</v>
      </c>
      <c r="G36" s="76" t="s">
        <v>91</v>
      </c>
      <c r="H36" s="69">
        <f t="shared" si="0"/>
        <v>120</v>
      </c>
      <c r="I36" s="70">
        <f t="shared" si="1"/>
        <v>120</v>
      </c>
      <c r="J36" s="68">
        <v>0</v>
      </c>
      <c r="K36" s="76" t="s">
        <v>91</v>
      </c>
      <c r="L36" s="69">
        <f t="shared" si="2"/>
        <v>100</v>
      </c>
      <c r="M36" s="70">
        <f t="shared" si="3"/>
        <v>100</v>
      </c>
      <c r="N36" s="77">
        <f t="shared" si="4"/>
        <v>220</v>
      </c>
      <c r="O36" s="72" t="str">
        <f t="shared" si="5"/>
        <v>—</v>
      </c>
      <c r="P36" s="78">
        <f t="shared" si="6"/>
        <v>371.80000000000007</v>
      </c>
      <c r="Q36" s="78" t="str">
        <f t="shared" si="7"/>
        <v>—</v>
      </c>
      <c r="R36" s="170"/>
      <c r="S36" s="171"/>
      <c r="T36" s="166"/>
    </row>
    <row r="37" spans="2:20" ht="12.75">
      <c r="B37" s="61">
        <v>5510</v>
      </c>
      <c r="C37" s="62" t="s">
        <v>81</v>
      </c>
      <c r="D37" s="62" t="s">
        <v>313</v>
      </c>
      <c r="E37" s="63" t="s">
        <v>168</v>
      </c>
      <c r="F37" s="75">
        <v>0</v>
      </c>
      <c r="G37" s="76" t="s">
        <v>91</v>
      </c>
      <c r="H37" s="69">
        <f t="shared" si="0"/>
        <v>120</v>
      </c>
      <c r="I37" s="70">
        <f t="shared" si="1"/>
        <v>120</v>
      </c>
      <c r="J37" s="68">
        <v>0</v>
      </c>
      <c r="K37" s="76" t="s">
        <v>91</v>
      </c>
      <c r="L37" s="69">
        <f t="shared" si="2"/>
        <v>100</v>
      </c>
      <c r="M37" s="70">
        <f t="shared" si="3"/>
        <v>100</v>
      </c>
      <c r="N37" s="77">
        <f t="shared" si="4"/>
        <v>220</v>
      </c>
      <c r="O37" s="72" t="str">
        <f t="shared" si="5"/>
        <v>—</v>
      </c>
      <c r="P37" s="78">
        <f t="shared" si="6"/>
        <v>372.80000000000007</v>
      </c>
      <c r="Q37" s="78" t="str">
        <f t="shared" si="7"/>
        <v>—</v>
      </c>
      <c r="R37" s="170"/>
      <c r="S37" s="171"/>
      <c r="T37" s="166"/>
    </row>
    <row r="38" spans="2:20" ht="12.75">
      <c r="B38" s="61">
        <v>5516</v>
      </c>
      <c r="C38" s="62" t="s">
        <v>169</v>
      </c>
      <c r="D38" s="62" t="s">
        <v>320</v>
      </c>
      <c r="E38" s="63" t="s">
        <v>170</v>
      </c>
      <c r="F38" s="75">
        <v>0</v>
      </c>
      <c r="G38" s="76" t="s">
        <v>91</v>
      </c>
      <c r="H38" s="69">
        <f t="shared" si="0"/>
        <v>120</v>
      </c>
      <c r="I38" s="70">
        <f t="shared" si="1"/>
        <v>120</v>
      </c>
      <c r="J38" s="68">
        <v>0</v>
      </c>
      <c r="K38" s="76" t="s">
        <v>91</v>
      </c>
      <c r="L38" s="69">
        <f t="shared" si="2"/>
        <v>100</v>
      </c>
      <c r="M38" s="70">
        <f t="shared" si="3"/>
        <v>100</v>
      </c>
      <c r="N38" s="77">
        <f t="shared" si="4"/>
        <v>220</v>
      </c>
      <c r="O38" s="72" t="str">
        <f t="shared" si="5"/>
        <v>—</v>
      </c>
      <c r="P38" s="78">
        <f t="shared" si="6"/>
        <v>373.80000000000007</v>
      </c>
      <c r="Q38" s="78" t="str">
        <f t="shared" si="7"/>
        <v>—</v>
      </c>
      <c r="R38" s="170"/>
      <c r="S38" s="171"/>
      <c r="T38" s="166"/>
    </row>
    <row r="39" spans="2:20" ht="12.75">
      <c r="B39" s="61">
        <v>5527</v>
      </c>
      <c r="C39" s="62" t="s">
        <v>171</v>
      </c>
      <c r="D39" s="62" t="s">
        <v>313</v>
      </c>
      <c r="E39" s="63" t="s">
        <v>172</v>
      </c>
      <c r="F39" s="75">
        <v>0</v>
      </c>
      <c r="G39" s="76" t="s">
        <v>91</v>
      </c>
      <c r="H39" s="69">
        <f t="shared" si="0"/>
        <v>120</v>
      </c>
      <c r="I39" s="70">
        <f t="shared" si="1"/>
        <v>120</v>
      </c>
      <c r="J39" s="68">
        <v>0</v>
      </c>
      <c r="K39" s="76" t="s">
        <v>91</v>
      </c>
      <c r="L39" s="69">
        <f t="shared" si="2"/>
        <v>100</v>
      </c>
      <c r="M39" s="70">
        <f t="shared" si="3"/>
        <v>100</v>
      </c>
      <c r="N39" s="77">
        <f t="shared" si="4"/>
        <v>220</v>
      </c>
      <c r="O39" s="72" t="str">
        <f t="shared" si="5"/>
        <v>—</v>
      </c>
      <c r="P39" s="78">
        <f t="shared" si="6"/>
        <v>374.80000000000007</v>
      </c>
      <c r="Q39" s="78" t="str">
        <f t="shared" si="7"/>
        <v>—</v>
      </c>
      <c r="R39" s="170"/>
      <c r="S39" s="171"/>
      <c r="T39" s="166"/>
    </row>
    <row r="40" spans="2:20" ht="13.5" thickBot="1">
      <c r="B40" s="79"/>
      <c r="C40" s="80"/>
      <c r="D40" s="80"/>
      <c r="E40" s="81"/>
      <c r="F40" s="82"/>
      <c r="G40" s="80"/>
      <c r="H40" s="80"/>
      <c r="I40" s="83"/>
      <c r="J40" s="82"/>
      <c r="K40" s="80"/>
      <c r="L40" s="80"/>
      <c r="M40" s="83"/>
      <c r="N40" s="84"/>
      <c r="O40" s="81"/>
      <c r="P40" s="85"/>
      <c r="Q40" s="85"/>
      <c r="R40" s="82"/>
      <c r="S40" s="83"/>
      <c r="T40" s="85"/>
    </row>
  </sheetData>
  <sheetProtection/>
  <mergeCells count="13">
    <mergeCell ref="B6:B7"/>
    <mergeCell ref="C6:C7"/>
    <mergeCell ref="D6:D7"/>
    <mergeCell ref="E6:E7"/>
    <mergeCell ref="F6:I6"/>
    <mergeCell ref="J6:M6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2:T58"/>
  <sheetViews>
    <sheetView zoomScalePageLayoutView="0" workbookViewId="0" topLeftCell="A16">
      <selection activeCell="O20" sqref="O20"/>
    </sheetView>
  </sheetViews>
  <sheetFormatPr defaultColWidth="9.00390625" defaultRowHeight="12.75"/>
  <cols>
    <col min="1" max="1" width="1.00390625" style="39" customWidth="1"/>
    <col min="2" max="2" width="5.125" style="38" customWidth="1"/>
    <col min="3" max="3" width="18.625" style="39" bestFit="1" customWidth="1"/>
    <col min="4" max="4" width="14.75390625" style="39" customWidth="1"/>
    <col min="5" max="5" width="30.375" style="39" bestFit="1" customWidth="1"/>
    <col min="6" max="13" width="7.75390625" style="39" customWidth="1"/>
    <col min="14" max="15" width="8.75390625" style="39" customWidth="1"/>
    <col min="16" max="16" width="6.75390625" style="39" hidden="1" customWidth="1"/>
    <col min="17" max="17" width="6.75390625" style="39" customWidth="1"/>
    <col min="18" max="16384" width="9.125" style="39" customWidth="1"/>
  </cols>
  <sheetData>
    <row r="1" ht="5.25" customHeight="1"/>
    <row r="2" spans="2:17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5" ht="15.75" thickBot="1">
      <c r="B3" s="44" t="str">
        <f>'BA-Maxi'!$B$3</f>
        <v>двоеборье</v>
      </c>
      <c r="E3" s="45"/>
    </row>
    <row r="4" spans="2:15" s="38" customFormat="1" ht="12.75">
      <c r="B4" s="46" t="s">
        <v>173</v>
      </c>
      <c r="E4" s="47"/>
      <c r="F4" s="48" t="s">
        <v>21</v>
      </c>
      <c r="G4" s="49">
        <v>173</v>
      </c>
      <c r="H4" s="49" t="s">
        <v>22</v>
      </c>
      <c r="I4" s="50">
        <v>47</v>
      </c>
      <c r="J4" s="48" t="s">
        <v>21</v>
      </c>
      <c r="K4" s="49">
        <v>126</v>
      </c>
      <c r="L4" s="49" t="s">
        <v>22</v>
      </c>
      <c r="M4" s="50">
        <v>32</v>
      </c>
      <c r="N4" s="51"/>
      <c r="O4" s="51"/>
    </row>
    <row r="5" spans="4:15" s="38" customFormat="1" ht="13.5" thickBot="1">
      <c r="D5" s="38" t="s">
        <v>1</v>
      </c>
      <c r="E5" s="45"/>
      <c r="F5" s="52" t="s">
        <v>23</v>
      </c>
      <c r="G5" s="53">
        <v>3.7</v>
      </c>
      <c r="H5" s="53" t="s">
        <v>24</v>
      </c>
      <c r="I5" s="54">
        <v>71</v>
      </c>
      <c r="J5" s="52" t="s">
        <v>23</v>
      </c>
      <c r="K5" s="55">
        <v>3.9</v>
      </c>
      <c r="L5" s="53" t="s">
        <v>24</v>
      </c>
      <c r="M5" s="56">
        <v>48</v>
      </c>
      <c r="N5" s="51"/>
      <c r="O5" s="51"/>
    </row>
    <row r="6" spans="2:20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29</v>
      </c>
      <c r="G6" s="201"/>
      <c r="H6" s="201"/>
      <c r="I6" s="202"/>
      <c r="J6" s="203" t="s">
        <v>30</v>
      </c>
      <c r="K6" s="201"/>
      <c r="L6" s="201"/>
      <c r="M6" s="204"/>
      <c r="N6" s="184" t="s">
        <v>31</v>
      </c>
      <c r="O6" s="186" t="s">
        <v>32</v>
      </c>
      <c r="P6" s="182" t="s">
        <v>33</v>
      </c>
      <c r="Q6" s="182" t="s">
        <v>33</v>
      </c>
      <c r="R6" s="189" t="s">
        <v>324</v>
      </c>
      <c r="S6" s="186" t="s">
        <v>325</v>
      </c>
      <c r="T6" s="182" t="s">
        <v>326</v>
      </c>
    </row>
    <row r="7" spans="2:20" ht="34.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60" t="s">
        <v>37</v>
      </c>
      <c r="J7" s="57" t="s">
        <v>34</v>
      </c>
      <c r="K7" s="58" t="s">
        <v>35</v>
      </c>
      <c r="L7" s="58" t="s">
        <v>36</v>
      </c>
      <c r="M7" s="60" t="s">
        <v>37</v>
      </c>
      <c r="N7" s="185"/>
      <c r="O7" s="187"/>
      <c r="P7" s="188"/>
      <c r="Q7" s="188"/>
      <c r="R7" s="190"/>
      <c r="S7" s="191"/>
      <c r="T7" s="183"/>
    </row>
    <row r="8" spans="2:20" ht="12.75">
      <c r="B8" s="207">
        <v>4012</v>
      </c>
      <c r="C8" s="208" t="s">
        <v>134</v>
      </c>
      <c r="D8" s="208" t="s">
        <v>318</v>
      </c>
      <c r="E8" s="209" t="s">
        <v>174</v>
      </c>
      <c r="F8" s="223">
        <v>0</v>
      </c>
      <c r="G8" s="224">
        <v>41.91</v>
      </c>
      <c r="H8" s="225">
        <f aca="true" t="shared" si="0" ref="H8:H55">IF(OR(G8="снят",G8="н/я",G8&gt;I$5),120,IF(G8&gt;I$4,G8-I$4,0))</f>
        <v>0</v>
      </c>
      <c r="I8" s="226">
        <f aca="true" t="shared" si="1" ref="I8:I55">IF(H8=120,120,F8+H8)</f>
        <v>0</v>
      </c>
      <c r="J8" s="218">
        <v>0</v>
      </c>
      <c r="K8" s="224">
        <v>33.09</v>
      </c>
      <c r="L8" s="212">
        <f aca="true" t="shared" si="2" ref="L8:L55">IF(OR(K8="снят",K8="н/я",K8&gt;M$5),100,IF(K8&gt;M$4,K8-M$4,0))</f>
        <v>1.0900000000000034</v>
      </c>
      <c r="M8" s="213">
        <f aca="true" t="shared" si="3" ref="M8:M55">IF(L8=100,100,J8+L8)</f>
        <v>1.0900000000000034</v>
      </c>
      <c r="N8" s="227">
        <f aca="true" t="shared" si="4" ref="N8:N55">I8+M8</f>
        <v>1.0900000000000034</v>
      </c>
      <c r="O8" s="220">
        <f aca="true" t="shared" si="5" ref="O8:O55">IF(OR(G8="снят",G8="н/я",G8&gt;I$5,K8="снят",K8="н/я",K8&gt;M$5,AND(G8=0,K8=0)),"—",G8+K8)</f>
        <v>75</v>
      </c>
      <c r="P8" s="228">
        <f>SUM(K8:K10,O8:O10)</f>
        <v>325.37</v>
      </c>
      <c r="Q8" s="214">
        <f>IF(O8="—","—",1)</f>
        <v>1</v>
      </c>
      <c r="R8" s="229">
        <f>$G$4/G8</f>
        <v>4.127893104271057</v>
      </c>
      <c r="S8" s="230">
        <f>$K$4/K8</f>
        <v>3.807796917497733</v>
      </c>
      <c r="T8" s="231">
        <v>2</v>
      </c>
    </row>
    <row r="9" spans="2:20" ht="12.75">
      <c r="B9" s="61">
        <v>4007</v>
      </c>
      <c r="C9" s="62" t="s">
        <v>149</v>
      </c>
      <c r="D9" s="62" t="s">
        <v>317</v>
      </c>
      <c r="E9" s="63" t="s">
        <v>175</v>
      </c>
      <c r="F9" s="75">
        <v>0</v>
      </c>
      <c r="G9" s="76">
        <v>41.78</v>
      </c>
      <c r="H9" s="69">
        <f t="shared" si="0"/>
        <v>0</v>
      </c>
      <c r="I9" s="70">
        <f t="shared" si="1"/>
        <v>0</v>
      </c>
      <c r="J9" s="68">
        <v>0</v>
      </c>
      <c r="K9" s="76">
        <v>33.25</v>
      </c>
      <c r="L9" s="69">
        <f t="shared" si="2"/>
        <v>1.25</v>
      </c>
      <c r="M9" s="70">
        <f t="shared" si="3"/>
        <v>1.25</v>
      </c>
      <c r="N9" s="77">
        <f t="shared" si="4"/>
        <v>1.25</v>
      </c>
      <c r="O9" s="72">
        <f t="shared" si="5"/>
        <v>75.03</v>
      </c>
      <c r="P9" s="78">
        <f aca="true" t="shared" si="6" ref="P9:P55">P8+1</f>
        <v>326.37</v>
      </c>
      <c r="Q9" s="78">
        <f aca="true" t="shared" si="7" ref="Q9:Q56">IF(O9="—","—",Q8+1)</f>
        <v>2</v>
      </c>
      <c r="R9" s="170">
        <f aca="true" t="shared" si="8" ref="R9:R51">$G$4/G9</f>
        <v>4.140737194830062</v>
      </c>
      <c r="S9" s="171">
        <f aca="true" t="shared" si="9" ref="S9:S51">$K$4/K9</f>
        <v>3.789473684210526</v>
      </c>
      <c r="T9" s="166">
        <v>2</v>
      </c>
    </row>
    <row r="10" spans="2:20" ht="12.75">
      <c r="B10" s="61">
        <v>4017</v>
      </c>
      <c r="C10" s="62" t="s">
        <v>59</v>
      </c>
      <c r="D10" s="62" t="s">
        <v>313</v>
      </c>
      <c r="E10" s="63" t="s">
        <v>176</v>
      </c>
      <c r="F10" s="75">
        <v>0</v>
      </c>
      <c r="G10" s="76">
        <v>41</v>
      </c>
      <c r="H10" s="69">
        <f t="shared" si="0"/>
        <v>0</v>
      </c>
      <c r="I10" s="70">
        <f t="shared" si="1"/>
        <v>0</v>
      </c>
      <c r="J10" s="68">
        <v>0</v>
      </c>
      <c r="K10" s="76">
        <v>34</v>
      </c>
      <c r="L10" s="69">
        <f t="shared" si="2"/>
        <v>2</v>
      </c>
      <c r="M10" s="70">
        <f t="shared" si="3"/>
        <v>2</v>
      </c>
      <c r="N10" s="77">
        <f t="shared" si="4"/>
        <v>2</v>
      </c>
      <c r="O10" s="72">
        <f t="shared" si="5"/>
        <v>75</v>
      </c>
      <c r="P10" s="78">
        <f t="shared" si="6"/>
        <v>327.37</v>
      </c>
      <c r="Q10" s="78">
        <f t="shared" si="7"/>
        <v>3</v>
      </c>
      <c r="R10" s="170">
        <f t="shared" si="8"/>
        <v>4.219512195121951</v>
      </c>
      <c r="S10" s="171">
        <f t="shared" si="9"/>
        <v>3.7058823529411766</v>
      </c>
      <c r="T10" s="166">
        <v>3</v>
      </c>
    </row>
    <row r="11" spans="2:20" ht="12.75">
      <c r="B11" s="61">
        <v>4032</v>
      </c>
      <c r="C11" s="62" t="s">
        <v>119</v>
      </c>
      <c r="D11" s="62" t="s">
        <v>314</v>
      </c>
      <c r="E11" s="63" t="s">
        <v>177</v>
      </c>
      <c r="F11" s="75">
        <v>0</v>
      </c>
      <c r="G11" s="76">
        <v>45.47</v>
      </c>
      <c r="H11" s="69">
        <f t="shared" si="0"/>
        <v>0</v>
      </c>
      <c r="I11" s="70">
        <f t="shared" si="1"/>
        <v>0</v>
      </c>
      <c r="J11" s="68">
        <v>0</v>
      </c>
      <c r="K11" s="76">
        <v>34.01</v>
      </c>
      <c r="L11" s="69">
        <f t="shared" si="2"/>
        <v>2.009999999999998</v>
      </c>
      <c r="M11" s="70">
        <f>IF(L11=100,100,J10+L11)</f>
        <v>2.009999999999998</v>
      </c>
      <c r="N11" s="77">
        <f t="shared" si="4"/>
        <v>2.009999999999998</v>
      </c>
      <c r="O11" s="72">
        <f t="shared" si="5"/>
        <v>79.47999999999999</v>
      </c>
      <c r="P11" s="78">
        <f t="shared" si="6"/>
        <v>328.37</v>
      </c>
      <c r="Q11" s="78">
        <f t="shared" si="7"/>
        <v>4</v>
      </c>
      <c r="R11" s="170">
        <f t="shared" si="8"/>
        <v>3.80470639982406</v>
      </c>
      <c r="S11" s="171">
        <f t="shared" si="9"/>
        <v>3.704792708027051</v>
      </c>
      <c r="T11" s="166">
        <v>3</v>
      </c>
    </row>
    <row r="12" spans="2:20" ht="12.75">
      <c r="B12" s="61">
        <v>4036</v>
      </c>
      <c r="C12" s="62" t="s">
        <v>149</v>
      </c>
      <c r="D12" s="62" t="s">
        <v>317</v>
      </c>
      <c r="E12" s="63" t="s">
        <v>178</v>
      </c>
      <c r="F12" s="75">
        <v>0</v>
      </c>
      <c r="G12" s="76">
        <v>44.94</v>
      </c>
      <c r="H12" s="69">
        <f t="shared" si="0"/>
        <v>0</v>
      </c>
      <c r="I12" s="70">
        <f t="shared" si="1"/>
        <v>0</v>
      </c>
      <c r="J12" s="68">
        <v>0</v>
      </c>
      <c r="K12" s="76">
        <v>34.47</v>
      </c>
      <c r="L12" s="69">
        <f t="shared" si="2"/>
        <v>2.469999999999999</v>
      </c>
      <c r="M12" s="70">
        <f>IF(L12=100,100,J11+L12)</f>
        <v>2.469999999999999</v>
      </c>
      <c r="N12" s="77">
        <f t="shared" si="4"/>
        <v>2.469999999999999</v>
      </c>
      <c r="O12" s="72">
        <f t="shared" si="5"/>
        <v>79.41</v>
      </c>
      <c r="P12" s="78">
        <f t="shared" si="6"/>
        <v>329.37</v>
      </c>
      <c r="Q12" s="78">
        <f t="shared" si="7"/>
        <v>5</v>
      </c>
      <c r="R12" s="170">
        <f t="shared" si="8"/>
        <v>3.8495772140631956</v>
      </c>
      <c r="S12" s="171">
        <f t="shared" si="9"/>
        <v>3.6553524804177546</v>
      </c>
      <c r="T12" s="166">
        <v>3</v>
      </c>
    </row>
    <row r="13" spans="2:20" ht="12.75">
      <c r="B13" s="61">
        <v>4041</v>
      </c>
      <c r="C13" s="62" t="s">
        <v>85</v>
      </c>
      <c r="D13" s="62" t="s">
        <v>316</v>
      </c>
      <c r="E13" s="63" t="s">
        <v>179</v>
      </c>
      <c r="F13" s="75">
        <v>0</v>
      </c>
      <c r="G13" s="76">
        <v>45.03</v>
      </c>
      <c r="H13" s="69">
        <f t="shared" si="0"/>
        <v>0</v>
      </c>
      <c r="I13" s="70">
        <f t="shared" si="1"/>
        <v>0</v>
      </c>
      <c r="J13" s="68">
        <v>0</v>
      </c>
      <c r="K13" s="76">
        <v>34.74</v>
      </c>
      <c r="L13" s="69">
        <f t="shared" si="2"/>
        <v>2.740000000000002</v>
      </c>
      <c r="M13" s="70">
        <f>IF(L13=100,100,J12+L13)</f>
        <v>2.740000000000002</v>
      </c>
      <c r="N13" s="77">
        <f t="shared" si="4"/>
        <v>2.740000000000002</v>
      </c>
      <c r="O13" s="72">
        <f t="shared" si="5"/>
        <v>79.77000000000001</v>
      </c>
      <c r="P13" s="78">
        <f t="shared" si="6"/>
        <v>330.37</v>
      </c>
      <c r="Q13" s="78">
        <f t="shared" si="7"/>
        <v>6</v>
      </c>
      <c r="R13" s="170">
        <f t="shared" si="8"/>
        <v>3.841883188985121</v>
      </c>
      <c r="S13" s="171">
        <f t="shared" si="9"/>
        <v>3.626943005181347</v>
      </c>
      <c r="T13" s="166">
        <v>3</v>
      </c>
    </row>
    <row r="14" spans="2:20" ht="12.75">
      <c r="B14" s="61">
        <v>4043</v>
      </c>
      <c r="C14" s="62" t="s">
        <v>180</v>
      </c>
      <c r="D14" s="62" t="s">
        <v>316</v>
      </c>
      <c r="E14" s="63" t="s">
        <v>181</v>
      </c>
      <c r="F14" s="75">
        <v>0</v>
      </c>
      <c r="G14" s="76">
        <v>43.28</v>
      </c>
      <c r="H14" s="69">
        <f t="shared" si="0"/>
        <v>0</v>
      </c>
      <c r="I14" s="70">
        <f t="shared" si="1"/>
        <v>0</v>
      </c>
      <c r="J14" s="68">
        <v>0</v>
      </c>
      <c r="K14" s="76">
        <v>34.87</v>
      </c>
      <c r="L14" s="69">
        <f t="shared" si="2"/>
        <v>2.8699999999999974</v>
      </c>
      <c r="M14" s="70">
        <f t="shared" si="3"/>
        <v>2.8699999999999974</v>
      </c>
      <c r="N14" s="77">
        <f t="shared" si="4"/>
        <v>2.8699999999999974</v>
      </c>
      <c r="O14" s="72">
        <f t="shared" si="5"/>
        <v>78.15</v>
      </c>
      <c r="P14" s="78">
        <f t="shared" si="6"/>
        <v>331.37</v>
      </c>
      <c r="Q14" s="78">
        <f t="shared" si="7"/>
        <v>7</v>
      </c>
      <c r="R14" s="170">
        <f t="shared" si="8"/>
        <v>3.997227356746765</v>
      </c>
      <c r="S14" s="171">
        <f t="shared" si="9"/>
        <v>3.6134212790364213</v>
      </c>
      <c r="T14" s="166">
        <v>3</v>
      </c>
    </row>
    <row r="15" spans="2:20" ht="12.75">
      <c r="B15" s="61">
        <v>4002</v>
      </c>
      <c r="C15" s="62" t="s">
        <v>182</v>
      </c>
      <c r="D15" s="62" t="s">
        <v>322</v>
      </c>
      <c r="E15" s="63" t="s">
        <v>183</v>
      </c>
      <c r="F15" s="75">
        <v>0</v>
      </c>
      <c r="G15" s="76">
        <v>44.47</v>
      </c>
      <c r="H15" s="69">
        <f t="shared" si="0"/>
        <v>0</v>
      </c>
      <c r="I15" s="70">
        <f t="shared" si="1"/>
        <v>0</v>
      </c>
      <c r="J15" s="68">
        <v>0</v>
      </c>
      <c r="K15" s="76">
        <v>35.99</v>
      </c>
      <c r="L15" s="69">
        <f t="shared" si="2"/>
        <v>3.990000000000002</v>
      </c>
      <c r="M15" s="70">
        <f t="shared" si="3"/>
        <v>3.990000000000002</v>
      </c>
      <c r="N15" s="77">
        <f t="shared" si="4"/>
        <v>3.990000000000002</v>
      </c>
      <c r="O15" s="72">
        <f t="shared" si="5"/>
        <v>80.46000000000001</v>
      </c>
      <c r="P15" s="78">
        <f t="shared" si="6"/>
        <v>332.37</v>
      </c>
      <c r="Q15" s="78">
        <f t="shared" si="7"/>
        <v>8</v>
      </c>
      <c r="R15" s="170">
        <f t="shared" si="8"/>
        <v>3.890263098718237</v>
      </c>
      <c r="S15" s="171">
        <f t="shared" si="9"/>
        <v>3.500972492358988</v>
      </c>
      <c r="T15" s="166"/>
    </row>
    <row r="16" spans="2:20" ht="12.75">
      <c r="B16" s="61">
        <v>4026</v>
      </c>
      <c r="C16" s="62" t="s">
        <v>184</v>
      </c>
      <c r="D16" s="62" t="s">
        <v>316</v>
      </c>
      <c r="E16" s="63" t="s">
        <v>185</v>
      </c>
      <c r="F16" s="75">
        <v>0</v>
      </c>
      <c r="G16" s="76">
        <v>45.12</v>
      </c>
      <c r="H16" s="69">
        <f t="shared" si="0"/>
        <v>0</v>
      </c>
      <c r="I16" s="70">
        <f t="shared" si="1"/>
        <v>0</v>
      </c>
      <c r="J16" s="68">
        <v>0</v>
      </c>
      <c r="K16" s="76">
        <v>36.72</v>
      </c>
      <c r="L16" s="69">
        <f t="shared" si="2"/>
        <v>4.719999999999999</v>
      </c>
      <c r="M16" s="70">
        <f t="shared" si="3"/>
        <v>4.719999999999999</v>
      </c>
      <c r="N16" s="77">
        <f t="shared" si="4"/>
        <v>4.719999999999999</v>
      </c>
      <c r="O16" s="72">
        <f t="shared" si="5"/>
        <v>81.84</v>
      </c>
      <c r="P16" s="78">
        <f t="shared" si="6"/>
        <v>333.37</v>
      </c>
      <c r="Q16" s="78">
        <f t="shared" si="7"/>
        <v>9</v>
      </c>
      <c r="R16" s="170">
        <f t="shared" si="8"/>
        <v>3.8342198581560285</v>
      </c>
      <c r="S16" s="171">
        <f t="shared" si="9"/>
        <v>3.431372549019608</v>
      </c>
      <c r="T16" s="166"/>
    </row>
    <row r="17" spans="2:20" ht="12.75">
      <c r="B17" s="61">
        <v>4030</v>
      </c>
      <c r="C17" s="62" t="s">
        <v>113</v>
      </c>
      <c r="D17" s="62" t="s">
        <v>316</v>
      </c>
      <c r="E17" s="63" t="s">
        <v>186</v>
      </c>
      <c r="F17" s="75">
        <v>0</v>
      </c>
      <c r="G17" s="76">
        <v>48.56</v>
      </c>
      <c r="H17" s="69">
        <f t="shared" si="0"/>
        <v>1.5600000000000023</v>
      </c>
      <c r="I17" s="70">
        <f t="shared" si="1"/>
        <v>1.5600000000000023</v>
      </c>
      <c r="J17" s="68">
        <v>0</v>
      </c>
      <c r="K17" s="76">
        <v>35.28</v>
      </c>
      <c r="L17" s="69">
        <f t="shared" si="2"/>
        <v>3.280000000000001</v>
      </c>
      <c r="M17" s="70">
        <f t="shared" si="3"/>
        <v>3.280000000000001</v>
      </c>
      <c r="N17" s="77">
        <f t="shared" si="4"/>
        <v>4.840000000000003</v>
      </c>
      <c r="O17" s="72">
        <f t="shared" si="5"/>
        <v>83.84</v>
      </c>
      <c r="P17" s="78">
        <f t="shared" si="6"/>
        <v>334.37</v>
      </c>
      <c r="Q17" s="78">
        <f t="shared" si="7"/>
        <v>10</v>
      </c>
      <c r="R17" s="170">
        <f t="shared" si="8"/>
        <v>3.562602965403624</v>
      </c>
      <c r="S17" s="171">
        <f t="shared" si="9"/>
        <v>3.571428571428571</v>
      </c>
      <c r="T17" s="166">
        <v>3</v>
      </c>
    </row>
    <row r="18" spans="2:20" ht="12.75">
      <c r="B18" s="61">
        <v>4049</v>
      </c>
      <c r="C18" s="62" t="s">
        <v>187</v>
      </c>
      <c r="D18" s="62" t="s">
        <v>313</v>
      </c>
      <c r="E18" s="63" t="s">
        <v>188</v>
      </c>
      <c r="F18" s="75">
        <v>0</v>
      </c>
      <c r="G18" s="76">
        <v>43.22</v>
      </c>
      <c r="H18" s="69">
        <f t="shared" si="0"/>
        <v>0</v>
      </c>
      <c r="I18" s="70">
        <f t="shared" si="1"/>
        <v>0</v>
      </c>
      <c r="J18" s="68">
        <v>0</v>
      </c>
      <c r="K18" s="76">
        <v>37.21</v>
      </c>
      <c r="L18" s="69">
        <f t="shared" si="2"/>
        <v>5.210000000000001</v>
      </c>
      <c r="M18" s="70">
        <f t="shared" si="3"/>
        <v>5.210000000000001</v>
      </c>
      <c r="N18" s="77">
        <f t="shared" si="4"/>
        <v>5.210000000000001</v>
      </c>
      <c r="O18" s="72">
        <f t="shared" si="5"/>
        <v>80.43</v>
      </c>
      <c r="P18" s="78">
        <f t="shared" si="6"/>
        <v>335.37</v>
      </c>
      <c r="Q18" s="78">
        <f t="shared" si="7"/>
        <v>11</v>
      </c>
      <c r="R18" s="170">
        <f t="shared" si="8"/>
        <v>4.002776492364646</v>
      </c>
      <c r="S18" s="171">
        <f t="shared" si="9"/>
        <v>3.386186509002956</v>
      </c>
      <c r="T18" s="166"/>
    </row>
    <row r="19" spans="2:20" ht="12.75">
      <c r="B19" s="61">
        <v>4024</v>
      </c>
      <c r="C19" s="62" t="s">
        <v>189</v>
      </c>
      <c r="D19" s="62" t="s">
        <v>313</v>
      </c>
      <c r="E19" s="63" t="s">
        <v>190</v>
      </c>
      <c r="F19" s="75">
        <v>5</v>
      </c>
      <c r="G19" s="76">
        <v>44.76</v>
      </c>
      <c r="H19" s="69">
        <f t="shared" si="0"/>
        <v>0</v>
      </c>
      <c r="I19" s="70">
        <f t="shared" si="1"/>
        <v>5</v>
      </c>
      <c r="J19" s="68">
        <v>0</v>
      </c>
      <c r="K19" s="76">
        <v>33.21</v>
      </c>
      <c r="L19" s="69">
        <f t="shared" si="2"/>
        <v>1.2100000000000009</v>
      </c>
      <c r="M19" s="70">
        <f t="shared" si="3"/>
        <v>1.2100000000000009</v>
      </c>
      <c r="N19" s="77">
        <f t="shared" si="4"/>
        <v>6.210000000000001</v>
      </c>
      <c r="O19" s="72">
        <f t="shared" si="5"/>
        <v>77.97</v>
      </c>
      <c r="P19" s="78">
        <f t="shared" si="6"/>
        <v>336.37</v>
      </c>
      <c r="Q19" s="78">
        <f t="shared" si="7"/>
        <v>12</v>
      </c>
      <c r="R19" s="170">
        <f t="shared" si="8"/>
        <v>3.865058087578195</v>
      </c>
      <c r="S19" s="171">
        <f t="shared" si="9"/>
        <v>3.7940379403794036</v>
      </c>
      <c r="T19" s="166">
        <v>2</v>
      </c>
    </row>
    <row r="20" spans="2:20" ht="12.75">
      <c r="B20" s="207">
        <v>4006</v>
      </c>
      <c r="C20" s="208" t="s">
        <v>153</v>
      </c>
      <c r="D20" s="208" t="s">
        <v>318</v>
      </c>
      <c r="E20" s="209" t="s">
        <v>191</v>
      </c>
      <c r="F20" s="210">
        <v>0</v>
      </c>
      <c r="G20" s="211">
        <v>48.94</v>
      </c>
      <c r="H20" s="212">
        <f t="shared" si="0"/>
        <v>1.9399999999999977</v>
      </c>
      <c r="I20" s="213">
        <f t="shared" si="1"/>
        <v>1.9399999999999977</v>
      </c>
      <c r="J20" s="218">
        <v>0</v>
      </c>
      <c r="K20" s="211">
        <v>37.04</v>
      </c>
      <c r="L20" s="212">
        <f t="shared" si="2"/>
        <v>5.039999999999999</v>
      </c>
      <c r="M20" s="213">
        <f t="shared" si="3"/>
        <v>5.039999999999999</v>
      </c>
      <c r="N20" s="219">
        <f t="shared" si="4"/>
        <v>6.979999999999997</v>
      </c>
      <c r="O20" s="220">
        <f t="shared" si="5"/>
        <v>85.97999999999999</v>
      </c>
      <c r="P20" s="215">
        <f t="shared" si="6"/>
        <v>337.37</v>
      </c>
      <c r="Q20" s="215">
        <f t="shared" si="7"/>
        <v>13</v>
      </c>
      <c r="R20" s="221">
        <f t="shared" si="8"/>
        <v>3.534940743767879</v>
      </c>
      <c r="S20" s="222">
        <f t="shared" si="9"/>
        <v>3.4017278617710582</v>
      </c>
      <c r="T20" s="217"/>
    </row>
    <row r="21" spans="2:20" ht="12.75">
      <c r="B21" s="61">
        <v>4008</v>
      </c>
      <c r="C21" s="62" t="s">
        <v>85</v>
      </c>
      <c r="D21" s="62" t="s">
        <v>316</v>
      </c>
      <c r="E21" s="63" t="s">
        <v>192</v>
      </c>
      <c r="F21" s="75">
        <v>5</v>
      </c>
      <c r="G21" s="76">
        <v>46.72</v>
      </c>
      <c r="H21" s="69">
        <f t="shared" si="0"/>
        <v>0</v>
      </c>
      <c r="I21" s="70">
        <f t="shared" si="1"/>
        <v>5</v>
      </c>
      <c r="J21" s="68">
        <v>0</v>
      </c>
      <c r="K21" s="76">
        <v>34.03</v>
      </c>
      <c r="L21" s="69">
        <f t="shared" si="2"/>
        <v>2.030000000000001</v>
      </c>
      <c r="M21" s="70">
        <f t="shared" si="3"/>
        <v>2.030000000000001</v>
      </c>
      <c r="N21" s="77">
        <f t="shared" si="4"/>
        <v>7.030000000000001</v>
      </c>
      <c r="O21" s="72">
        <f t="shared" si="5"/>
        <v>80.75</v>
      </c>
      <c r="P21" s="78">
        <f t="shared" si="6"/>
        <v>338.37</v>
      </c>
      <c r="Q21" s="78">
        <f t="shared" si="7"/>
        <v>14</v>
      </c>
      <c r="R21" s="170">
        <f t="shared" si="8"/>
        <v>3.7029109589041096</v>
      </c>
      <c r="S21" s="171">
        <f t="shared" si="9"/>
        <v>3.702615339406406</v>
      </c>
      <c r="T21" s="166">
        <v>3</v>
      </c>
    </row>
    <row r="22" spans="2:20" ht="12.75">
      <c r="B22" s="61">
        <v>4010</v>
      </c>
      <c r="C22" s="62" t="s">
        <v>193</v>
      </c>
      <c r="D22" s="62" t="s">
        <v>313</v>
      </c>
      <c r="E22" s="63" t="s">
        <v>194</v>
      </c>
      <c r="F22" s="75">
        <v>0</v>
      </c>
      <c r="G22" s="76">
        <v>45.62</v>
      </c>
      <c r="H22" s="69">
        <f t="shared" si="0"/>
        <v>0</v>
      </c>
      <c r="I22" s="70">
        <f t="shared" si="1"/>
        <v>0</v>
      </c>
      <c r="J22" s="68">
        <v>5</v>
      </c>
      <c r="K22" s="76">
        <v>34.4</v>
      </c>
      <c r="L22" s="69">
        <f t="shared" si="2"/>
        <v>2.3999999999999986</v>
      </c>
      <c r="M22" s="70">
        <f t="shared" si="3"/>
        <v>7.399999999999999</v>
      </c>
      <c r="N22" s="77">
        <f t="shared" si="4"/>
        <v>7.399999999999999</v>
      </c>
      <c r="O22" s="72">
        <f t="shared" si="5"/>
        <v>80.02</v>
      </c>
      <c r="P22" s="78">
        <f t="shared" si="6"/>
        <v>339.37</v>
      </c>
      <c r="Q22" s="78">
        <f t="shared" si="7"/>
        <v>15</v>
      </c>
      <c r="R22" s="170">
        <f t="shared" si="8"/>
        <v>3.792196405085489</v>
      </c>
      <c r="S22" s="171">
        <f t="shared" si="9"/>
        <v>3.662790697674419</v>
      </c>
      <c r="T22" s="166">
        <v>3</v>
      </c>
    </row>
    <row r="23" spans="2:20" ht="12.75">
      <c r="B23" s="61">
        <v>4047</v>
      </c>
      <c r="C23" s="62" t="s">
        <v>63</v>
      </c>
      <c r="D23" s="62" t="s">
        <v>316</v>
      </c>
      <c r="E23" s="63" t="s">
        <v>195</v>
      </c>
      <c r="F23" s="75">
        <v>5</v>
      </c>
      <c r="G23" s="76">
        <v>45.04</v>
      </c>
      <c r="H23" s="69">
        <f t="shared" si="0"/>
        <v>0</v>
      </c>
      <c r="I23" s="70">
        <f t="shared" si="1"/>
        <v>5</v>
      </c>
      <c r="J23" s="68">
        <v>0</v>
      </c>
      <c r="K23" s="76">
        <v>34.84</v>
      </c>
      <c r="L23" s="69">
        <f t="shared" si="2"/>
        <v>2.8400000000000034</v>
      </c>
      <c r="M23" s="70">
        <f t="shared" si="3"/>
        <v>2.8400000000000034</v>
      </c>
      <c r="N23" s="77">
        <f t="shared" si="4"/>
        <v>7.840000000000003</v>
      </c>
      <c r="O23" s="72">
        <f t="shared" si="5"/>
        <v>79.88</v>
      </c>
      <c r="P23" s="78">
        <f t="shared" si="6"/>
        <v>340.37</v>
      </c>
      <c r="Q23" s="78">
        <f t="shared" si="7"/>
        <v>16</v>
      </c>
      <c r="R23" s="170">
        <f t="shared" si="8"/>
        <v>3.841030195381883</v>
      </c>
      <c r="S23" s="171">
        <f t="shared" si="9"/>
        <v>3.6165327210103326</v>
      </c>
      <c r="T23" s="166">
        <v>3</v>
      </c>
    </row>
    <row r="24" spans="2:20" ht="12.75">
      <c r="B24" s="61">
        <v>4004</v>
      </c>
      <c r="C24" s="62" t="s">
        <v>196</v>
      </c>
      <c r="D24" s="62" t="s">
        <v>313</v>
      </c>
      <c r="E24" s="63" t="s">
        <v>197</v>
      </c>
      <c r="F24" s="75">
        <v>5</v>
      </c>
      <c r="G24" s="76">
        <v>42.91</v>
      </c>
      <c r="H24" s="69">
        <f t="shared" si="0"/>
        <v>0</v>
      </c>
      <c r="I24" s="70">
        <f t="shared" si="1"/>
        <v>5</v>
      </c>
      <c r="J24" s="68">
        <v>0</v>
      </c>
      <c r="K24" s="76">
        <v>36.31</v>
      </c>
      <c r="L24" s="69">
        <f t="shared" si="2"/>
        <v>4.310000000000002</v>
      </c>
      <c r="M24" s="70">
        <f t="shared" si="3"/>
        <v>4.310000000000002</v>
      </c>
      <c r="N24" s="77">
        <f t="shared" si="4"/>
        <v>9.310000000000002</v>
      </c>
      <c r="O24" s="72">
        <f t="shared" si="5"/>
        <v>79.22</v>
      </c>
      <c r="P24" s="78">
        <f t="shared" si="6"/>
        <v>341.37</v>
      </c>
      <c r="Q24" s="78">
        <f t="shared" si="7"/>
        <v>17</v>
      </c>
      <c r="R24" s="170">
        <f t="shared" si="8"/>
        <v>4.031694243766022</v>
      </c>
      <c r="S24" s="171">
        <f t="shared" si="9"/>
        <v>3.4701184246763974</v>
      </c>
      <c r="T24" s="166"/>
    </row>
    <row r="25" spans="2:20" ht="12.75">
      <c r="B25" s="61">
        <v>4034</v>
      </c>
      <c r="C25" s="62" t="s">
        <v>53</v>
      </c>
      <c r="D25" s="62" t="s">
        <v>313</v>
      </c>
      <c r="E25" s="63" t="s">
        <v>198</v>
      </c>
      <c r="F25" s="75">
        <v>0</v>
      </c>
      <c r="G25" s="76">
        <v>42.88</v>
      </c>
      <c r="H25" s="69">
        <f t="shared" si="0"/>
        <v>0</v>
      </c>
      <c r="I25" s="70">
        <f t="shared" si="1"/>
        <v>0</v>
      </c>
      <c r="J25" s="68">
        <v>5</v>
      </c>
      <c r="K25" s="76">
        <v>37.09</v>
      </c>
      <c r="L25" s="69">
        <f t="shared" si="2"/>
        <v>5.090000000000003</v>
      </c>
      <c r="M25" s="70">
        <f t="shared" si="3"/>
        <v>10.090000000000003</v>
      </c>
      <c r="N25" s="77">
        <f t="shared" si="4"/>
        <v>10.090000000000003</v>
      </c>
      <c r="O25" s="72">
        <f t="shared" si="5"/>
        <v>79.97</v>
      </c>
      <c r="P25" s="78">
        <f t="shared" si="6"/>
        <v>342.37</v>
      </c>
      <c r="Q25" s="78">
        <f t="shared" si="7"/>
        <v>18</v>
      </c>
      <c r="R25" s="170">
        <f t="shared" si="8"/>
        <v>4.034514925373134</v>
      </c>
      <c r="S25" s="171">
        <f t="shared" si="9"/>
        <v>3.397142086815853</v>
      </c>
      <c r="T25" s="166"/>
    </row>
    <row r="26" spans="2:20" ht="12.75">
      <c r="B26" s="207">
        <v>4019</v>
      </c>
      <c r="C26" s="208" t="s">
        <v>137</v>
      </c>
      <c r="D26" s="208" t="s">
        <v>318</v>
      </c>
      <c r="E26" s="209" t="s">
        <v>199</v>
      </c>
      <c r="F26" s="210">
        <v>0</v>
      </c>
      <c r="G26" s="211">
        <v>43.06</v>
      </c>
      <c r="H26" s="212">
        <f t="shared" si="0"/>
        <v>0</v>
      </c>
      <c r="I26" s="213">
        <f t="shared" si="1"/>
        <v>0</v>
      </c>
      <c r="J26" s="218">
        <v>5</v>
      </c>
      <c r="K26" s="211">
        <v>37.26</v>
      </c>
      <c r="L26" s="212">
        <f t="shared" si="2"/>
        <v>5.259999999999998</v>
      </c>
      <c r="M26" s="213">
        <f t="shared" si="3"/>
        <v>10.259999999999998</v>
      </c>
      <c r="N26" s="219">
        <f t="shared" si="4"/>
        <v>10.259999999999998</v>
      </c>
      <c r="O26" s="220">
        <f t="shared" si="5"/>
        <v>80.32</v>
      </c>
      <c r="P26" s="215">
        <f t="shared" si="6"/>
        <v>343.37</v>
      </c>
      <c r="Q26" s="215">
        <f t="shared" si="7"/>
        <v>19</v>
      </c>
      <c r="R26" s="221">
        <f t="shared" si="8"/>
        <v>4.017649790989317</v>
      </c>
      <c r="S26" s="222">
        <f t="shared" si="9"/>
        <v>3.381642512077295</v>
      </c>
      <c r="T26" s="217"/>
    </row>
    <row r="27" spans="2:20" ht="12.75">
      <c r="B27" s="61">
        <v>4044</v>
      </c>
      <c r="C27" s="62" t="s">
        <v>107</v>
      </c>
      <c r="D27" s="62" t="s">
        <v>319</v>
      </c>
      <c r="E27" s="63" t="s">
        <v>200</v>
      </c>
      <c r="F27" s="75">
        <v>0</v>
      </c>
      <c r="G27" s="76">
        <v>47.78</v>
      </c>
      <c r="H27" s="69">
        <f t="shared" si="0"/>
        <v>0.7800000000000011</v>
      </c>
      <c r="I27" s="70">
        <f t="shared" si="1"/>
        <v>0.7800000000000011</v>
      </c>
      <c r="J27" s="68">
        <v>0</v>
      </c>
      <c r="K27" s="76">
        <v>41.74</v>
      </c>
      <c r="L27" s="69">
        <f t="shared" si="2"/>
        <v>9.740000000000002</v>
      </c>
      <c r="M27" s="70">
        <f t="shared" si="3"/>
        <v>9.740000000000002</v>
      </c>
      <c r="N27" s="77">
        <f t="shared" si="4"/>
        <v>10.520000000000003</v>
      </c>
      <c r="O27" s="72">
        <f t="shared" si="5"/>
        <v>89.52000000000001</v>
      </c>
      <c r="P27" s="78">
        <f t="shared" si="6"/>
        <v>344.37</v>
      </c>
      <c r="Q27" s="78">
        <f t="shared" si="7"/>
        <v>20</v>
      </c>
      <c r="R27" s="170">
        <f t="shared" si="8"/>
        <v>3.6207618250313938</v>
      </c>
      <c r="S27" s="171">
        <f t="shared" si="9"/>
        <v>3.018687110685194</v>
      </c>
      <c r="T27" s="166"/>
    </row>
    <row r="28" spans="2:20" ht="12.75">
      <c r="B28" s="61">
        <v>4028</v>
      </c>
      <c r="C28" s="62" t="s">
        <v>59</v>
      </c>
      <c r="D28" s="62" t="s">
        <v>313</v>
      </c>
      <c r="E28" s="63" t="s">
        <v>201</v>
      </c>
      <c r="F28" s="75">
        <v>0</v>
      </c>
      <c r="G28" s="76">
        <v>44.72</v>
      </c>
      <c r="H28" s="69">
        <f t="shared" si="0"/>
        <v>0</v>
      </c>
      <c r="I28" s="70">
        <f t="shared" si="1"/>
        <v>0</v>
      </c>
      <c r="J28" s="68">
        <v>5</v>
      </c>
      <c r="K28" s="76">
        <v>38.83</v>
      </c>
      <c r="L28" s="69">
        <f t="shared" si="2"/>
        <v>6.829999999999998</v>
      </c>
      <c r="M28" s="70">
        <f t="shared" si="3"/>
        <v>11.829999999999998</v>
      </c>
      <c r="N28" s="77">
        <f t="shared" si="4"/>
        <v>11.829999999999998</v>
      </c>
      <c r="O28" s="72">
        <f t="shared" si="5"/>
        <v>83.55</v>
      </c>
      <c r="P28" s="78">
        <f t="shared" si="6"/>
        <v>345.37</v>
      </c>
      <c r="Q28" s="78">
        <f t="shared" si="7"/>
        <v>21</v>
      </c>
      <c r="R28" s="170">
        <f t="shared" si="8"/>
        <v>3.868515205724508</v>
      </c>
      <c r="S28" s="171">
        <f t="shared" si="9"/>
        <v>3.244913726500129</v>
      </c>
      <c r="T28" s="166"/>
    </row>
    <row r="29" spans="2:20" ht="12.75">
      <c r="B29" s="61">
        <v>4020</v>
      </c>
      <c r="C29" s="62" t="s">
        <v>182</v>
      </c>
      <c r="D29" s="62" t="s">
        <v>322</v>
      </c>
      <c r="E29" s="63" t="s">
        <v>202</v>
      </c>
      <c r="F29" s="75">
        <v>0</v>
      </c>
      <c r="G29" s="76">
        <v>45.38</v>
      </c>
      <c r="H29" s="69">
        <f t="shared" si="0"/>
        <v>0</v>
      </c>
      <c r="I29" s="70">
        <f t="shared" si="1"/>
        <v>0</v>
      </c>
      <c r="J29" s="68">
        <v>5</v>
      </c>
      <c r="K29" s="76">
        <v>39.68</v>
      </c>
      <c r="L29" s="69">
        <f t="shared" si="2"/>
        <v>7.68</v>
      </c>
      <c r="M29" s="70">
        <f t="shared" si="3"/>
        <v>12.68</v>
      </c>
      <c r="N29" s="77">
        <f t="shared" si="4"/>
        <v>12.68</v>
      </c>
      <c r="O29" s="72">
        <f t="shared" si="5"/>
        <v>85.06</v>
      </c>
      <c r="P29" s="78">
        <f t="shared" si="6"/>
        <v>346.37</v>
      </c>
      <c r="Q29" s="78">
        <f t="shared" si="7"/>
        <v>22</v>
      </c>
      <c r="R29" s="170">
        <f t="shared" si="8"/>
        <v>3.8122520934332305</v>
      </c>
      <c r="S29" s="171">
        <f t="shared" si="9"/>
        <v>3.1754032258064515</v>
      </c>
      <c r="T29" s="166"/>
    </row>
    <row r="30" spans="2:20" ht="12.75">
      <c r="B30" s="61">
        <v>4015</v>
      </c>
      <c r="C30" s="62" t="s">
        <v>203</v>
      </c>
      <c r="D30" s="62" t="s">
        <v>316</v>
      </c>
      <c r="E30" s="63" t="s">
        <v>204</v>
      </c>
      <c r="F30" s="75">
        <v>10</v>
      </c>
      <c r="G30" s="76">
        <v>49.16</v>
      </c>
      <c r="H30" s="69">
        <f t="shared" si="0"/>
        <v>2.1599999999999966</v>
      </c>
      <c r="I30" s="70">
        <f t="shared" si="1"/>
        <v>12.159999999999997</v>
      </c>
      <c r="J30" s="68">
        <v>0</v>
      </c>
      <c r="K30" s="76">
        <v>34.94</v>
      </c>
      <c r="L30" s="69">
        <f t="shared" si="2"/>
        <v>2.9399999999999977</v>
      </c>
      <c r="M30" s="70">
        <f t="shared" si="3"/>
        <v>2.9399999999999977</v>
      </c>
      <c r="N30" s="77">
        <f t="shared" si="4"/>
        <v>15.099999999999994</v>
      </c>
      <c r="O30" s="72">
        <f t="shared" si="5"/>
        <v>84.1</v>
      </c>
      <c r="P30" s="78">
        <f t="shared" si="6"/>
        <v>347.37</v>
      </c>
      <c r="Q30" s="78">
        <f t="shared" si="7"/>
        <v>23</v>
      </c>
      <c r="R30" s="170">
        <f t="shared" si="8"/>
        <v>3.5191212367778686</v>
      </c>
      <c r="S30" s="171">
        <f t="shared" si="9"/>
        <v>3.606182026330853</v>
      </c>
      <c r="T30" s="166">
        <v>3</v>
      </c>
    </row>
    <row r="31" spans="2:20" ht="12.75">
      <c r="B31" s="61">
        <v>4039</v>
      </c>
      <c r="C31" s="62" t="s">
        <v>111</v>
      </c>
      <c r="D31" s="62" t="s">
        <v>317</v>
      </c>
      <c r="E31" s="63" t="s">
        <v>205</v>
      </c>
      <c r="F31" s="75">
        <v>10</v>
      </c>
      <c r="G31" s="76">
        <v>46.41</v>
      </c>
      <c r="H31" s="69">
        <f t="shared" si="0"/>
        <v>0</v>
      </c>
      <c r="I31" s="70">
        <f t="shared" si="1"/>
        <v>10</v>
      </c>
      <c r="J31" s="68">
        <v>5</v>
      </c>
      <c r="K31" s="76">
        <v>38.39</v>
      </c>
      <c r="L31" s="69">
        <f t="shared" si="2"/>
        <v>6.390000000000001</v>
      </c>
      <c r="M31" s="70">
        <f t="shared" si="3"/>
        <v>11.39</v>
      </c>
      <c r="N31" s="77">
        <f t="shared" si="4"/>
        <v>21.39</v>
      </c>
      <c r="O31" s="72">
        <f t="shared" si="5"/>
        <v>84.8</v>
      </c>
      <c r="P31" s="78">
        <f t="shared" si="6"/>
        <v>348.37</v>
      </c>
      <c r="Q31" s="78">
        <f t="shared" si="7"/>
        <v>24</v>
      </c>
      <c r="R31" s="170">
        <f t="shared" si="8"/>
        <v>3.7276449041154924</v>
      </c>
      <c r="S31" s="171">
        <f t="shared" si="9"/>
        <v>3.282104714769471</v>
      </c>
      <c r="T31" s="166"/>
    </row>
    <row r="32" spans="2:20" ht="12.75">
      <c r="B32" s="61">
        <v>4048</v>
      </c>
      <c r="C32" s="62" t="s">
        <v>206</v>
      </c>
      <c r="D32" s="62" t="s">
        <v>315</v>
      </c>
      <c r="E32" s="63" t="s">
        <v>207</v>
      </c>
      <c r="F32" s="75">
        <v>0</v>
      </c>
      <c r="G32" s="76">
        <v>43.16</v>
      </c>
      <c r="H32" s="69">
        <f t="shared" si="0"/>
        <v>0</v>
      </c>
      <c r="I32" s="70">
        <f t="shared" si="1"/>
        <v>0</v>
      </c>
      <c r="J32" s="68">
        <v>10</v>
      </c>
      <c r="K32" s="76">
        <v>44.09</v>
      </c>
      <c r="L32" s="69">
        <f t="shared" si="2"/>
        <v>12.090000000000003</v>
      </c>
      <c r="M32" s="70">
        <f t="shared" si="3"/>
        <v>22.090000000000003</v>
      </c>
      <c r="N32" s="77">
        <f t="shared" si="4"/>
        <v>22.090000000000003</v>
      </c>
      <c r="O32" s="72">
        <f t="shared" si="5"/>
        <v>87.25</v>
      </c>
      <c r="P32" s="78">
        <f t="shared" si="6"/>
        <v>349.37</v>
      </c>
      <c r="Q32" s="78">
        <f t="shared" si="7"/>
        <v>25</v>
      </c>
      <c r="R32" s="170">
        <f t="shared" si="8"/>
        <v>4.008341056533828</v>
      </c>
      <c r="S32" s="171">
        <f t="shared" si="9"/>
        <v>2.8577908822862326</v>
      </c>
      <c r="T32" s="166"/>
    </row>
    <row r="33" spans="2:20" ht="12.75">
      <c r="B33" s="61">
        <v>4011</v>
      </c>
      <c r="C33" s="62" t="s">
        <v>111</v>
      </c>
      <c r="D33" s="62" t="s">
        <v>317</v>
      </c>
      <c r="E33" s="63" t="s">
        <v>208</v>
      </c>
      <c r="F33" s="75">
        <v>0</v>
      </c>
      <c r="G33" s="76">
        <v>53.01</v>
      </c>
      <c r="H33" s="69">
        <f t="shared" si="0"/>
        <v>6.009999999999998</v>
      </c>
      <c r="I33" s="70">
        <f t="shared" si="1"/>
        <v>6.009999999999998</v>
      </c>
      <c r="J33" s="68">
        <v>10</v>
      </c>
      <c r="K33" s="76">
        <v>39.97</v>
      </c>
      <c r="L33" s="69">
        <f t="shared" si="2"/>
        <v>7.969999999999999</v>
      </c>
      <c r="M33" s="70">
        <f t="shared" si="3"/>
        <v>17.97</v>
      </c>
      <c r="N33" s="77">
        <f t="shared" si="4"/>
        <v>23.979999999999997</v>
      </c>
      <c r="O33" s="72">
        <f t="shared" si="5"/>
        <v>92.97999999999999</v>
      </c>
      <c r="P33" s="78">
        <f t="shared" si="6"/>
        <v>350.37</v>
      </c>
      <c r="Q33" s="78">
        <f t="shared" si="7"/>
        <v>26</v>
      </c>
      <c r="R33" s="170">
        <f t="shared" si="8"/>
        <v>3.2635351820411245</v>
      </c>
      <c r="S33" s="171">
        <f t="shared" si="9"/>
        <v>3.152364273204904</v>
      </c>
      <c r="T33" s="166"/>
    </row>
    <row r="34" spans="2:20" ht="12.75">
      <c r="B34" s="61">
        <v>4018</v>
      </c>
      <c r="C34" s="62" t="s">
        <v>151</v>
      </c>
      <c r="D34" s="62" t="s">
        <v>316</v>
      </c>
      <c r="E34" s="63" t="s">
        <v>209</v>
      </c>
      <c r="F34" s="75">
        <v>0</v>
      </c>
      <c r="G34" s="76">
        <v>49.44</v>
      </c>
      <c r="H34" s="69">
        <f t="shared" si="0"/>
        <v>2.4399999999999977</v>
      </c>
      <c r="I34" s="70">
        <f t="shared" si="1"/>
        <v>2.4399999999999977</v>
      </c>
      <c r="J34" s="68">
        <v>10</v>
      </c>
      <c r="K34" s="76">
        <v>43.66</v>
      </c>
      <c r="L34" s="69">
        <f t="shared" si="2"/>
        <v>11.659999999999997</v>
      </c>
      <c r="M34" s="70">
        <f t="shared" si="3"/>
        <v>21.659999999999997</v>
      </c>
      <c r="N34" s="77">
        <f t="shared" si="4"/>
        <v>24.099999999999994</v>
      </c>
      <c r="O34" s="72">
        <f t="shared" si="5"/>
        <v>93.1</v>
      </c>
      <c r="P34" s="78">
        <f t="shared" si="6"/>
        <v>351.37</v>
      </c>
      <c r="Q34" s="78">
        <f t="shared" si="7"/>
        <v>27</v>
      </c>
      <c r="R34" s="170">
        <f t="shared" si="8"/>
        <v>3.499190938511327</v>
      </c>
      <c r="S34" s="171">
        <f t="shared" si="9"/>
        <v>2.8859367842418693</v>
      </c>
      <c r="T34" s="166"/>
    </row>
    <row r="35" spans="2:20" ht="12.75">
      <c r="B35" s="61">
        <v>4042</v>
      </c>
      <c r="C35" s="62" t="s">
        <v>210</v>
      </c>
      <c r="D35" s="62" t="s">
        <v>313</v>
      </c>
      <c r="E35" s="63" t="s">
        <v>211</v>
      </c>
      <c r="F35" s="75">
        <v>5</v>
      </c>
      <c r="G35" s="76">
        <v>56.16</v>
      </c>
      <c r="H35" s="69">
        <f t="shared" si="0"/>
        <v>9.159999999999997</v>
      </c>
      <c r="I35" s="70">
        <f t="shared" si="1"/>
        <v>14.159999999999997</v>
      </c>
      <c r="J35" s="68">
        <v>0</v>
      </c>
      <c r="K35" s="76">
        <v>43.08</v>
      </c>
      <c r="L35" s="69">
        <f t="shared" si="2"/>
        <v>11.079999999999998</v>
      </c>
      <c r="M35" s="70">
        <f t="shared" si="3"/>
        <v>11.079999999999998</v>
      </c>
      <c r="N35" s="77">
        <f t="shared" si="4"/>
        <v>25.239999999999995</v>
      </c>
      <c r="O35" s="72">
        <f t="shared" si="5"/>
        <v>99.24</v>
      </c>
      <c r="P35" s="78">
        <f t="shared" si="6"/>
        <v>352.37</v>
      </c>
      <c r="Q35" s="78">
        <f t="shared" si="7"/>
        <v>28</v>
      </c>
      <c r="R35" s="170">
        <f t="shared" si="8"/>
        <v>3.080484330484331</v>
      </c>
      <c r="S35" s="171">
        <f t="shared" si="9"/>
        <v>2.924791086350975</v>
      </c>
      <c r="T35" s="166"/>
    </row>
    <row r="36" spans="2:20" ht="12.75">
      <c r="B36" s="61">
        <v>4022</v>
      </c>
      <c r="C36" s="62" t="s">
        <v>180</v>
      </c>
      <c r="D36" s="62" t="s">
        <v>316</v>
      </c>
      <c r="E36" s="63" t="s">
        <v>212</v>
      </c>
      <c r="F36" s="75">
        <v>5</v>
      </c>
      <c r="G36" s="76">
        <v>49.62</v>
      </c>
      <c r="H36" s="69">
        <f t="shared" si="0"/>
        <v>2.6199999999999974</v>
      </c>
      <c r="I36" s="70">
        <f t="shared" si="1"/>
        <v>7.619999999999997</v>
      </c>
      <c r="J36" s="68">
        <v>10</v>
      </c>
      <c r="K36" s="76">
        <v>42.47</v>
      </c>
      <c r="L36" s="69">
        <f t="shared" si="2"/>
        <v>10.469999999999999</v>
      </c>
      <c r="M36" s="70">
        <f t="shared" si="3"/>
        <v>20.47</v>
      </c>
      <c r="N36" s="77">
        <f t="shared" si="4"/>
        <v>28.089999999999996</v>
      </c>
      <c r="O36" s="72">
        <f t="shared" si="5"/>
        <v>92.09</v>
      </c>
      <c r="P36" s="78">
        <f t="shared" si="6"/>
        <v>353.37</v>
      </c>
      <c r="Q36" s="78">
        <f t="shared" si="7"/>
        <v>29</v>
      </c>
      <c r="R36" s="170">
        <f t="shared" si="8"/>
        <v>3.4864973800886743</v>
      </c>
      <c r="S36" s="171">
        <f t="shared" si="9"/>
        <v>2.96680009418413</v>
      </c>
      <c r="T36" s="166"/>
    </row>
    <row r="37" spans="2:20" ht="12.75">
      <c r="B37" s="61">
        <v>4005</v>
      </c>
      <c r="C37" s="62" t="s">
        <v>162</v>
      </c>
      <c r="D37" s="62" t="s">
        <v>316</v>
      </c>
      <c r="E37" s="63" t="s">
        <v>213</v>
      </c>
      <c r="F37" s="75">
        <v>15</v>
      </c>
      <c r="G37" s="76">
        <v>51.51</v>
      </c>
      <c r="H37" s="69">
        <f t="shared" si="0"/>
        <v>4.509999999999998</v>
      </c>
      <c r="I37" s="70">
        <f t="shared" si="1"/>
        <v>19.509999999999998</v>
      </c>
      <c r="J37" s="68">
        <v>5</v>
      </c>
      <c r="K37" s="76">
        <v>42.33</v>
      </c>
      <c r="L37" s="69">
        <f t="shared" si="2"/>
        <v>10.329999999999998</v>
      </c>
      <c r="M37" s="70">
        <f t="shared" si="3"/>
        <v>15.329999999999998</v>
      </c>
      <c r="N37" s="77">
        <f t="shared" si="4"/>
        <v>34.839999999999996</v>
      </c>
      <c r="O37" s="72">
        <f t="shared" si="5"/>
        <v>93.84</v>
      </c>
      <c r="P37" s="78">
        <f t="shared" si="6"/>
        <v>354.37</v>
      </c>
      <c r="Q37" s="78">
        <f t="shared" si="7"/>
        <v>30</v>
      </c>
      <c r="R37" s="170">
        <f t="shared" si="8"/>
        <v>3.3585711512327703</v>
      </c>
      <c r="S37" s="171">
        <f t="shared" si="9"/>
        <v>2.97661233167966</v>
      </c>
      <c r="T37" s="166"/>
    </row>
    <row r="38" spans="2:20" ht="12.75">
      <c r="B38" s="61">
        <v>4031</v>
      </c>
      <c r="C38" s="62" t="s">
        <v>214</v>
      </c>
      <c r="D38" s="62" t="s">
        <v>322</v>
      </c>
      <c r="E38" s="63" t="s">
        <v>215</v>
      </c>
      <c r="F38" s="75">
        <v>10</v>
      </c>
      <c r="G38" s="76">
        <v>61.79</v>
      </c>
      <c r="H38" s="69">
        <f t="shared" si="0"/>
        <v>14.79</v>
      </c>
      <c r="I38" s="70">
        <f t="shared" si="1"/>
        <v>24.79</v>
      </c>
      <c r="J38" s="68">
        <v>5</v>
      </c>
      <c r="K38" s="76">
        <v>41.86</v>
      </c>
      <c r="L38" s="69">
        <f t="shared" si="2"/>
        <v>9.86</v>
      </c>
      <c r="M38" s="70">
        <f t="shared" si="3"/>
        <v>14.86</v>
      </c>
      <c r="N38" s="77">
        <f t="shared" si="4"/>
        <v>39.65</v>
      </c>
      <c r="O38" s="72">
        <f t="shared" si="5"/>
        <v>103.65</v>
      </c>
      <c r="P38" s="78">
        <f t="shared" si="6"/>
        <v>355.37</v>
      </c>
      <c r="Q38" s="78">
        <f t="shared" si="7"/>
        <v>31</v>
      </c>
      <c r="R38" s="170">
        <f t="shared" si="8"/>
        <v>2.79980579381777</v>
      </c>
      <c r="S38" s="171">
        <f t="shared" si="9"/>
        <v>3.0100334448160537</v>
      </c>
      <c r="T38" s="166"/>
    </row>
    <row r="39" spans="2:20" ht="12.75">
      <c r="B39" s="61">
        <v>4045</v>
      </c>
      <c r="C39" s="62" t="s">
        <v>57</v>
      </c>
      <c r="D39" s="62" t="s">
        <v>313</v>
      </c>
      <c r="E39" s="63" t="s">
        <v>216</v>
      </c>
      <c r="F39" s="75">
        <v>0</v>
      </c>
      <c r="G39" s="76">
        <v>41.88</v>
      </c>
      <c r="H39" s="69">
        <f t="shared" si="0"/>
        <v>0</v>
      </c>
      <c r="I39" s="70">
        <f t="shared" si="1"/>
        <v>0</v>
      </c>
      <c r="J39" s="68">
        <v>0</v>
      </c>
      <c r="K39" s="76" t="s">
        <v>91</v>
      </c>
      <c r="L39" s="69">
        <f t="shared" si="2"/>
        <v>100</v>
      </c>
      <c r="M39" s="70">
        <f t="shared" si="3"/>
        <v>100</v>
      </c>
      <c r="N39" s="77">
        <f t="shared" si="4"/>
        <v>100</v>
      </c>
      <c r="O39" s="72" t="str">
        <f t="shared" si="5"/>
        <v>—</v>
      </c>
      <c r="P39" s="78">
        <f t="shared" si="6"/>
        <v>356.37</v>
      </c>
      <c r="Q39" s="78" t="str">
        <f t="shared" si="7"/>
        <v>—</v>
      </c>
      <c r="R39" s="170">
        <f t="shared" si="8"/>
        <v>4.130850047755492</v>
      </c>
      <c r="S39" s="171"/>
      <c r="T39" s="166"/>
    </row>
    <row r="40" spans="2:20" ht="12.75">
      <c r="B40" s="61">
        <v>4035</v>
      </c>
      <c r="C40" s="62" t="s">
        <v>196</v>
      </c>
      <c r="D40" s="62" t="s">
        <v>313</v>
      </c>
      <c r="E40" s="63" t="s">
        <v>217</v>
      </c>
      <c r="F40" s="75">
        <v>0</v>
      </c>
      <c r="G40" s="76">
        <v>42.78</v>
      </c>
      <c r="H40" s="69">
        <f t="shared" si="0"/>
        <v>0</v>
      </c>
      <c r="I40" s="70">
        <f t="shared" si="1"/>
        <v>0</v>
      </c>
      <c r="J40" s="68">
        <v>0</v>
      </c>
      <c r="K40" s="76" t="s">
        <v>91</v>
      </c>
      <c r="L40" s="69">
        <f t="shared" si="2"/>
        <v>100</v>
      </c>
      <c r="M40" s="70">
        <f t="shared" si="3"/>
        <v>100</v>
      </c>
      <c r="N40" s="77">
        <f t="shared" si="4"/>
        <v>100</v>
      </c>
      <c r="O40" s="72" t="str">
        <f t="shared" si="5"/>
        <v>—</v>
      </c>
      <c r="P40" s="78">
        <f t="shared" si="6"/>
        <v>357.37</v>
      </c>
      <c r="Q40" s="78" t="str">
        <f t="shared" si="7"/>
        <v>—</v>
      </c>
      <c r="R40" s="170">
        <f t="shared" si="8"/>
        <v>4.043945769050958</v>
      </c>
      <c r="S40" s="171"/>
      <c r="T40" s="166"/>
    </row>
    <row r="41" spans="2:20" ht="12.75">
      <c r="B41" s="61">
        <v>4014</v>
      </c>
      <c r="C41" s="62" t="s">
        <v>218</v>
      </c>
      <c r="D41" s="62" t="s">
        <v>323</v>
      </c>
      <c r="E41" s="63" t="s">
        <v>219</v>
      </c>
      <c r="F41" s="75">
        <v>0</v>
      </c>
      <c r="G41" s="76">
        <v>51.56</v>
      </c>
      <c r="H41" s="69">
        <f t="shared" si="0"/>
        <v>4.560000000000002</v>
      </c>
      <c r="I41" s="70">
        <f t="shared" si="1"/>
        <v>4.560000000000002</v>
      </c>
      <c r="J41" s="68">
        <v>0</v>
      </c>
      <c r="K41" s="76" t="s">
        <v>91</v>
      </c>
      <c r="L41" s="69">
        <f t="shared" si="2"/>
        <v>100</v>
      </c>
      <c r="M41" s="70">
        <f t="shared" si="3"/>
        <v>100</v>
      </c>
      <c r="N41" s="77">
        <f t="shared" si="4"/>
        <v>104.56</v>
      </c>
      <c r="O41" s="72" t="str">
        <f t="shared" si="5"/>
        <v>—</v>
      </c>
      <c r="P41" s="78">
        <f t="shared" si="6"/>
        <v>358.37</v>
      </c>
      <c r="Q41" s="78" t="str">
        <f t="shared" si="7"/>
        <v>—</v>
      </c>
      <c r="R41" s="170">
        <f t="shared" si="8"/>
        <v>3.355314197051978</v>
      </c>
      <c r="S41" s="171"/>
      <c r="T41" s="166"/>
    </row>
    <row r="42" spans="2:20" ht="12.75">
      <c r="B42" s="61">
        <v>4025</v>
      </c>
      <c r="C42" s="62" t="s">
        <v>220</v>
      </c>
      <c r="D42" s="62" t="s">
        <v>313</v>
      </c>
      <c r="E42" s="63" t="s">
        <v>221</v>
      </c>
      <c r="F42" s="75">
        <v>10</v>
      </c>
      <c r="G42" s="76">
        <v>42.53</v>
      </c>
      <c r="H42" s="69">
        <f t="shared" si="0"/>
        <v>0</v>
      </c>
      <c r="I42" s="70">
        <f t="shared" si="1"/>
        <v>10</v>
      </c>
      <c r="J42" s="68">
        <v>0</v>
      </c>
      <c r="K42" s="76" t="s">
        <v>91</v>
      </c>
      <c r="L42" s="69">
        <f t="shared" si="2"/>
        <v>100</v>
      </c>
      <c r="M42" s="70">
        <f t="shared" si="3"/>
        <v>100</v>
      </c>
      <c r="N42" s="77">
        <f t="shared" si="4"/>
        <v>110</v>
      </c>
      <c r="O42" s="72" t="str">
        <f t="shared" si="5"/>
        <v>—</v>
      </c>
      <c r="P42" s="78">
        <f t="shared" si="6"/>
        <v>359.37</v>
      </c>
      <c r="Q42" s="78" t="str">
        <f t="shared" si="7"/>
        <v>—</v>
      </c>
      <c r="R42" s="170">
        <f t="shared" si="8"/>
        <v>4.067716905713614</v>
      </c>
      <c r="S42" s="171"/>
      <c r="T42" s="166"/>
    </row>
    <row r="43" spans="2:20" ht="12.75">
      <c r="B43" s="61">
        <v>4001</v>
      </c>
      <c r="C43" s="62" t="s">
        <v>147</v>
      </c>
      <c r="D43" s="62" t="s">
        <v>313</v>
      </c>
      <c r="E43" s="63" t="s">
        <v>222</v>
      </c>
      <c r="F43" s="75">
        <v>10</v>
      </c>
      <c r="G43" s="76">
        <v>49.6</v>
      </c>
      <c r="H43" s="69">
        <f t="shared" si="0"/>
        <v>2.6000000000000014</v>
      </c>
      <c r="I43" s="70">
        <f t="shared" si="1"/>
        <v>12.600000000000001</v>
      </c>
      <c r="J43" s="68">
        <v>0</v>
      </c>
      <c r="K43" s="76" t="s">
        <v>91</v>
      </c>
      <c r="L43" s="69">
        <f t="shared" si="2"/>
        <v>100</v>
      </c>
      <c r="M43" s="70">
        <f t="shared" si="3"/>
        <v>100</v>
      </c>
      <c r="N43" s="77">
        <f t="shared" si="4"/>
        <v>112.6</v>
      </c>
      <c r="O43" s="72" t="str">
        <f t="shared" si="5"/>
        <v>—</v>
      </c>
      <c r="P43" s="78">
        <f t="shared" si="6"/>
        <v>360.37</v>
      </c>
      <c r="Q43" s="78" t="str">
        <f t="shared" si="7"/>
        <v>—</v>
      </c>
      <c r="R43" s="170">
        <f t="shared" si="8"/>
        <v>3.4879032258064515</v>
      </c>
      <c r="S43" s="171"/>
      <c r="T43" s="166"/>
    </row>
    <row r="44" spans="2:20" ht="12.75">
      <c r="B44" s="61">
        <v>4009</v>
      </c>
      <c r="C44" s="62" t="s">
        <v>99</v>
      </c>
      <c r="D44" s="62" t="s">
        <v>317</v>
      </c>
      <c r="E44" s="63" t="s">
        <v>223</v>
      </c>
      <c r="F44" s="75">
        <v>0</v>
      </c>
      <c r="G44" s="76" t="s">
        <v>91</v>
      </c>
      <c r="H44" s="69">
        <f t="shared" si="0"/>
        <v>120</v>
      </c>
      <c r="I44" s="70">
        <f t="shared" si="1"/>
        <v>120</v>
      </c>
      <c r="J44" s="68">
        <v>0</v>
      </c>
      <c r="K44" s="76">
        <v>35.27</v>
      </c>
      <c r="L44" s="69">
        <f t="shared" si="2"/>
        <v>3.270000000000003</v>
      </c>
      <c r="M44" s="70">
        <f t="shared" si="3"/>
        <v>3.270000000000003</v>
      </c>
      <c r="N44" s="77">
        <f t="shared" si="4"/>
        <v>123.27000000000001</v>
      </c>
      <c r="O44" s="72" t="str">
        <f t="shared" si="5"/>
        <v>—</v>
      </c>
      <c r="P44" s="78">
        <f t="shared" si="6"/>
        <v>361.37</v>
      </c>
      <c r="Q44" s="78" t="str">
        <f t="shared" si="7"/>
        <v>—</v>
      </c>
      <c r="R44" s="170"/>
      <c r="S44" s="171">
        <f t="shared" si="9"/>
        <v>3.572441168131556</v>
      </c>
      <c r="T44" s="166"/>
    </row>
    <row r="45" spans="2:20" ht="12.75">
      <c r="B45" s="207">
        <v>4046</v>
      </c>
      <c r="C45" s="208" t="s">
        <v>224</v>
      </c>
      <c r="D45" s="208" t="s">
        <v>318</v>
      </c>
      <c r="E45" s="209" t="s">
        <v>225</v>
      </c>
      <c r="F45" s="210">
        <v>0</v>
      </c>
      <c r="G45" s="211" t="s">
        <v>91</v>
      </c>
      <c r="H45" s="212">
        <f t="shared" si="0"/>
        <v>120</v>
      </c>
      <c r="I45" s="213">
        <f t="shared" si="1"/>
        <v>120</v>
      </c>
      <c r="J45" s="218">
        <v>0</v>
      </c>
      <c r="K45" s="211">
        <v>36.09</v>
      </c>
      <c r="L45" s="212">
        <f t="shared" si="2"/>
        <v>4.090000000000003</v>
      </c>
      <c r="M45" s="213">
        <f t="shared" si="3"/>
        <v>4.090000000000003</v>
      </c>
      <c r="N45" s="219">
        <f t="shared" si="4"/>
        <v>124.09</v>
      </c>
      <c r="O45" s="220" t="str">
        <f t="shared" si="5"/>
        <v>—</v>
      </c>
      <c r="P45" s="215">
        <f t="shared" si="6"/>
        <v>362.37</v>
      </c>
      <c r="Q45" s="215" t="str">
        <f t="shared" si="7"/>
        <v>—</v>
      </c>
      <c r="R45" s="221"/>
      <c r="S45" s="222">
        <f t="shared" si="9"/>
        <v>3.4912718204488775</v>
      </c>
      <c r="T45" s="217"/>
    </row>
    <row r="46" spans="2:20" ht="12.75">
      <c r="B46" s="61">
        <v>4023</v>
      </c>
      <c r="C46" s="62" t="s">
        <v>226</v>
      </c>
      <c r="D46" s="62" t="s">
        <v>317</v>
      </c>
      <c r="E46" s="63" t="s">
        <v>227</v>
      </c>
      <c r="F46" s="75">
        <v>0</v>
      </c>
      <c r="G46" s="76" t="s">
        <v>91</v>
      </c>
      <c r="H46" s="69">
        <f t="shared" si="0"/>
        <v>120</v>
      </c>
      <c r="I46" s="70">
        <f t="shared" si="1"/>
        <v>120</v>
      </c>
      <c r="J46" s="68">
        <v>0</v>
      </c>
      <c r="K46" s="76">
        <v>36.42</v>
      </c>
      <c r="L46" s="69">
        <f t="shared" si="2"/>
        <v>4.420000000000002</v>
      </c>
      <c r="M46" s="70">
        <f t="shared" si="3"/>
        <v>4.420000000000002</v>
      </c>
      <c r="N46" s="77">
        <f t="shared" si="4"/>
        <v>124.42</v>
      </c>
      <c r="O46" s="72" t="str">
        <f t="shared" si="5"/>
        <v>—</v>
      </c>
      <c r="P46" s="78">
        <f t="shared" si="6"/>
        <v>363.37</v>
      </c>
      <c r="Q46" s="78" t="str">
        <f t="shared" si="7"/>
        <v>—</v>
      </c>
      <c r="R46" s="170"/>
      <c r="S46" s="171">
        <f t="shared" si="9"/>
        <v>3.459637561779242</v>
      </c>
      <c r="T46" s="166"/>
    </row>
    <row r="47" spans="2:20" ht="12.75">
      <c r="B47" s="207">
        <v>4038</v>
      </c>
      <c r="C47" s="208" t="s">
        <v>228</v>
      </c>
      <c r="D47" s="208" t="s">
        <v>318</v>
      </c>
      <c r="E47" s="209" t="s">
        <v>229</v>
      </c>
      <c r="F47" s="210">
        <v>0</v>
      </c>
      <c r="G47" s="211" t="s">
        <v>91</v>
      </c>
      <c r="H47" s="212">
        <f t="shared" si="0"/>
        <v>120</v>
      </c>
      <c r="I47" s="213">
        <f t="shared" si="1"/>
        <v>120</v>
      </c>
      <c r="J47" s="218">
        <v>0</v>
      </c>
      <c r="K47" s="211">
        <v>36.63</v>
      </c>
      <c r="L47" s="212">
        <f t="shared" si="2"/>
        <v>4.630000000000003</v>
      </c>
      <c r="M47" s="213">
        <f t="shared" si="3"/>
        <v>4.630000000000003</v>
      </c>
      <c r="N47" s="219">
        <f t="shared" si="4"/>
        <v>124.63</v>
      </c>
      <c r="O47" s="220" t="str">
        <f t="shared" si="5"/>
        <v>—</v>
      </c>
      <c r="P47" s="215">
        <f t="shared" si="6"/>
        <v>364.37</v>
      </c>
      <c r="Q47" s="215" t="str">
        <f t="shared" si="7"/>
        <v>—</v>
      </c>
      <c r="R47" s="221"/>
      <c r="S47" s="222">
        <f t="shared" si="9"/>
        <v>3.4398034398034394</v>
      </c>
      <c r="T47" s="217"/>
    </row>
    <row r="48" spans="2:20" ht="12.75">
      <c r="B48" s="61">
        <v>4037</v>
      </c>
      <c r="C48" s="62" t="s">
        <v>230</v>
      </c>
      <c r="D48" s="62" t="s">
        <v>313</v>
      </c>
      <c r="E48" s="63" t="s">
        <v>231</v>
      </c>
      <c r="F48" s="75">
        <v>0</v>
      </c>
      <c r="G48" s="76" t="s">
        <v>91</v>
      </c>
      <c r="H48" s="69">
        <f t="shared" si="0"/>
        <v>120</v>
      </c>
      <c r="I48" s="70">
        <f t="shared" si="1"/>
        <v>120</v>
      </c>
      <c r="J48" s="68">
        <v>0</v>
      </c>
      <c r="K48" s="76">
        <v>37.77</v>
      </c>
      <c r="L48" s="69">
        <f t="shared" si="2"/>
        <v>5.770000000000003</v>
      </c>
      <c r="M48" s="70">
        <f t="shared" si="3"/>
        <v>5.770000000000003</v>
      </c>
      <c r="N48" s="77">
        <f t="shared" si="4"/>
        <v>125.77000000000001</v>
      </c>
      <c r="O48" s="72" t="str">
        <f t="shared" si="5"/>
        <v>—</v>
      </c>
      <c r="P48" s="78">
        <f t="shared" si="6"/>
        <v>365.37</v>
      </c>
      <c r="Q48" s="78" t="str">
        <f t="shared" si="7"/>
        <v>—</v>
      </c>
      <c r="R48" s="170"/>
      <c r="S48" s="171">
        <f t="shared" si="9"/>
        <v>3.335980937251787</v>
      </c>
      <c r="T48" s="166"/>
    </row>
    <row r="49" spans="2:20" ht="12.75">
      <c r="B49" s="61">
        <v>4021</v>
      </c>
      <c r="C49" s="62" t="s">
        <v>63</v>
      </c>
      <c r="D49" s="62" t="s">
        <v>316</v>
      </c>
      <c r="E49" s="63" t="s">
        <v>232</v>
      </c>
      <c r="F49" s="75">
        <v>0</v>
      </c>
      <c r="G49" s="76" t="s">
        <v>91</v>
      </c>
      <c r="H49" s="69">
        <f t="shared" si="0"/>
        <v>120</v>
      </c>
      <c r="I49" s="70">
        <f t="shared" si="1"/>
        <v>120</v>
      </c>
      <c r="J49" s="68">
        <v>0</v>
      </c>
      <c r="K49" s="76">
        <v>41.61</v>
      </c>
      <c r="L49" s="69">
        <f t="shared" si="2"/>
        <v>9.61</v>
      </c>
      <c r="M49" s="70">
        <f t="shared" si="3"/>
        <v>9.61</v>
      </c>
      <c r="N49" s="77">
        <f t="shared" si="4"/>
        <v>129.61</v>
      </c>
      <c r="O49" s="72" t="str">
        <f t="shared" si="5"/>
        <v>—</v>
      </c>
      <c r="P49" s="78">
        <f t="shared" si="6"/>
        <v>366.37</v>
      </c>
      <c r="Q49" s="78" t="str">
        <f t="shared" si="7"/>
        <v>—</v>
      </c>
      <c r="R49" s="170"/>
      <c r="S49" s="171">
        <f t="shared" si="9"/>
        <v>3.028118240807498</v>
      </c>
      <c r="T49" s="166"/>
    </row>
    <row r="50" spans="2:20" ht="12.75">
      <c r="B50" s="61">
        <v>4016</v>
      </c>
      <c r="C50" s="62" t="s">
        <v>206</v>
      </c>
      <c r="D50" s="62" t="s">
        <v>315</v>
      </c>
      <c r="E50" s="63" t="s">
        <v>233</v>
      </c>
      <c r="F50" s="75">
        <v>15</v>
      </c>
      <c r="G50" s="76" t="s">
        <v>234</v>
      </c>
      <c r="H50" s="69">
        <f t="shared" si="0"/>
        <v>120</v>
      </c>
      <c r="I50" s="70">
        <f t="shared" si="1"/>
        <v>120</v>
      </c>
      <c r="J50" s="68">
        <v>5</v>
      </c>
      <c r="K50" s="76">
        <v>43.08</v>
      </c>
      <c r="L50" s="69">
        <f t="shared" si="2"/>
        <v>11.079999999999998</v>
      </c>
      <c r="M50" s="70">
        <f t="shared" si="3"/>
        <v>16.08</v>
      </c>
      <c r="N50" s="77">
        <f t="shared" si="4"/>
        <v>136.07999999999998</v>
      </c>
      <c r="O50" s="72" t="str">
        <f t="shared" si="5"/>
        <v>—</v>
      </c>
      <c r="P50" s="78">
        <f t="shared" si="6"/>
        <v>367.37</v>
      </c>
      <c r="Q50" s="78" t="str">
        <f t="shared" si="7"/>
        <v>—</v>
      </c>
      <c r="R50" s="170"/>
      <c r="S50" s="171">
        <f t="shared" si="9"/>
        <v>2.924791086350975</v>
      </c>
      <c r="T50" s="166"/>
    </row>
    <row r="51" spans="2:20" ht="12.75">
      <c r="B51" s="61">
        <v>4050</v>
      </c>
      <c r="C51" s="62" t="s">
        <v>235</v>
      </c>
      <c r="D51" s="62" t="s">
        <v>323</v>
      </c>
      <c r="E51" s="63" t="s">
        <v>236</v>
      </c>
      <c r="F51" s="75">
        <v>15</v>
      </c>
      <c r="G51" s="76">
        <v>68.72</v>
      </c>
      <c r="H51" s="69">
        <f t="shared" si="0"/>
        <v>21.72</v>
      </c>
      <c r="I51" s="70">
        <f t="shared" si="1"/>
        <v>36.72</v>
      </c>
      <c r="J51" s="68">
        <v>10</v>
      </c>
      <c r="K51" s="76">
        <v>58.4</v>
      </c>
      <c r="L51" s="69">
        <f t="shared" si="2"/>
        <v>100</v>
      </c>
      <c r="M51" s="70">
        <f t="shared" si="3"/>
        <v>100</v>
      </c>
      <c r="N51" s="77">
        <f t="shared" si="4"/>
        <v>136.72</v>
      </c>
      <c r="O51" s="72" t="str">
        <f t="shared" si="5"/>
        <v>—</v>
      </c>
      <c r="P51" s="78">
        <f t="shared" si="6"/>
        <v>368.37</v>
      </c>
      <c r="Q51" s="78" t="str">
        <f t="shared" si="7"/>
        <v>—</v>
      </c>
      <c r="R51" s="170">
        <f t="shared" si="8"/>
        <v>2.517462165308498</v>
      </c>
      <c r="S51" s="171">
        <f t="shared" si="9"/>
        <v>2.1575342465753424</v>
      </c>
      <c r="T51" s="166"/>
    </row>
    <row r="52" spans="2:20" ht="12.75">
      <c r="B52" s="61">
        <v>4003</v>
      </c>
      <c r="C52" s="62" t="s">
        <v>144</v>
      </c>
      <c r="D52" s="62" t="s">
        <v>319</v>
      </c>
      <c r="E52" s="63" t="s">
        <v>237</v>
      </c>
      <c r="F52" s="75">
        <v>0</v>
      </c>
      <c r="G52" s="76" t="s">
        <v>91</v>
      </c>
      <c r="H52" s="69">
        <f t="shared" si="0"/>
        <v>120</v>
      </c>
      <c r="I52" s="70">
        <f t="shared" si="1"/>
        <v>120</v>
      </c>
      <c r="J52" s="68">
        <v>0</v>
      </c>
      <c r="K52" s="76" t="s">
        <v>91</v>
      </c>
      <c r="L52" s="69">
        <f t="shared" si="2"/>
        <v>100</v>
      </c>
      <c r="M52" s="70">
        <f t="shared" si="3"/>
        <v>100</v>
      </c>
      <c r="N52" s="77">
        <f t="shared" si="4"/>
        <v>220</v>
      </c>
      <c r="O52" s="72" t="str">
        <f t="shared" si="5"/>
        <v>—</v>
      </c>
      <c r="P52" s="78">
        <f t="shared" si="6"/>
        <v>369.37</v>
      </c>
      <c r="Q52" s="78" t="str">
        <f t="shared" si="7"/>
        <v>—</v>
      </c>
      <c r="R52" s="170"/>
      <c r="S52" s="171"/>
      <c r="T52" s="166"/>
    </row>
    <row r="53" spans="2:20" ht="12.75">
      <c r="B53" s="61">
        <v>4029</v>
      </c>
      <c r="C53" s="62" t="s">
        <v>142</v>
      </c>
      <c r="D53" s="62" t="s">
        <v>313</v>
      </c>
      <c r="E53" s="63" t="s">
        <v>243</v>
      </c>
      <c r="F53" s="75">
        <v>0</v>
      </c>
      <c r="G53" s="76" t="s">
        <v>91</v>
      </c>
      <c r="H53" s="69">
        <f t="shared" si="0"/>
        <v>120</v>
      </c>
      <c r="I53" s="70">
        <f t="shared" si="1"/>
        <v>120</v>
      </c>
      <c r="J53" s="68">
        <v>0</v>
      </c>
      <c r="K53" s="76" t="s">
        <v>91</v>
      </c>
      <c r="L53" s="69">
        <f t="shared" si="2"/>
        <v>100</v>
      </c>
      <c r="M53" s="70">
        <f t="shared" si="3"/>
        <v>100</v>
      </c>
      <c r="N53" s="77">
        <f t="shared" si="4"/>
        <v>220</v>
      </c>
      <c r="O53" s="72" t="str">
        <f t="shared" si="5"/>
        <v>—</v>
      </c>
      <c r="P53" s="78">
        <f>P57+1</f>
        <v>372.37</v>
      </c>
      <c r="Q53" s="78" t="str">
        <f t="shared" si="7"/>
        <v>—</v>
      </c>
      <c r="R53" s="170"/>
      <c r="S53" s="171"/>
      <c r="T53" s="166"/>
    </row>
    <row r="54" spans="2:20" ht="12.75">
      <c r="B54" s="61">
        <v>4033</v>
      </c>
      <c r="C54" s="62" t="s">
        <v>132</v>
      </c>
      <c r="D54" s="62" t="s">
        <v>313</v>
      </c>
      <c r="E54" s="63" t="s">
        <v>244</v>
      </c>
      <c r="F54" s="75">
        <v>0</v>
      </c>
      <c r="G54" s="76" t="s">
        <v>91</v>
      </c>
      <c r="H54" s="69">
        <f t="shared" si="0"/>
        <v>120</v>
      </c>
      <c r="I54" s="70">
        <f t="shared" si="1"/>
        <v>120</v>
      </c>
      <c r="J54" s="68">
        <v>0</v>
      </c>
      <c r="K54" s="76" t="s">
        <v>91</v>
      </c>
      <c r="L54" s="69">
        <f t="shared" si="2"/>
        <v>100</v>
      </c>
      <c r="M54" s="70">
        <f t="shared" si="3"/>
        <v>100</v>
      </c>
      <c r="N54" s="77">
        <f t="shared" si="4"/>
        <v>220</v>
      </c>
      <c r="O54" s="72" t="str">
        <f t="shared" si="5"/>
        <v>—</v>
      </c>
      <c r="P54" s="78">
        <f t="shared" si="6"/>
        <v>373.37</v>
      </c>
      <c r="Q54" s="78" t="str">
        <f t="shared" si="7"/>
        <v>—</v>
      </c>
      <c r="R54" s="170"/>
      <c r="S54" s="171"/>
      <c r="T54" s="166"/>
    </row>
    <row r="55" spans="2:20" ht="12.75">
      <c r="B55" s="61">
        <v>4040</v>
      </c>
      <c r="C55" s="62" t="s">
        <v>245</v>
      </c>
      <c r="D55" s="62" t="s">
        <v>313</v>
      </c>
      <c r="E55" s="63" t="s">
        <v>246</v>
      </c>
      <c r="F55" s="75">
        <v>0</v>
      </c>
      <c r="G55" s="76" t="s">
        <v>91</v>
      </c>
      <c r="H55" s="69">
        <f t="shared" si="0"/>
        <v>120</v>
      </c>
      <c r="I55" s="70">
        <f t="shared" si="1"/>
        <v>120</v>
      </c>
      <c r="J55" s="68">
        <v>0</v>
      </c>
      <c r="K55" s="76" t="s">
        <v>91</v>
      </c>
      <c r="L55" s="69">
        <f t="shared" si="2"/>
        <v>100</v>
      </c>
      <c r="M55" s="70">
        <f t="shared" si="3"/>
        <v>100</v>
      </c>
      <c r="N55" s="77">
        <f t="shared" si="4"/>
        <v>220</v>
      </c>
      <c r="O55" s="72" t="str">
        <f t="shared" si="5"/>
        <v>—</v>
      </c>
      <c r="P55" s="78">
        <f t="shared" si="6"/>
        <v>374.37</v>
      </c>
      <c r="Q55" s="78" t="str">
        <f t="shared" si="7"/>
        <v>—</v>
      </c>
      <c r="R55" s="170"/>
      <c r="S55" s="171"/>
      <c r="T55" s="166"/>
    </row>
    <row r="56" spans="2:20" ht="12.75">
      <c r="B56" s="61">
        <v>4013</v>
      </c>
      <c r="C56" s="62" t="s">
        <v>238</v>
      </c>
      <c r="D56" s="62" t="s">
        <v>313</v>
      </c>
      <c r="E56" s="63" t="s">
        <v>239</v>
      </c>
      <c r="F56" s="75">
        <v>0</v>
      </c>
      <c r="G56" s="76" t="s">
        <v>240</v>
      </c>
      <c r="H56" s="69">
        <f>IF(OR(G56="снят",G56="н/я",G56&gt;I$5),120,IF(G56&gt;I$4,G56-I$4,0))</f>
        <v>120</v>
      </c>
      <c r="I56" s="70">
        <f>IF(H56=120,120,F56+H56)</f>
        <v>120</v>
      </c>
      <c r="J56" s="68">
        <v>0</v>
      </c>
      <c r="K56" s="76" t="s">
        <v>240</v>
      </c>
      <c r="L56" s="69">
        <f>IF(OR(K56="снят",K56="н/я",K56&gt;M$5),100,IF(K56&gt;M$4,K56-M$4,0))</f>
        <v>100</v>
      </c>
      <c r="M56" s="70">
        <f>IF(L56=100,100,J56+L56)</f>
        <v>100</v>
      </c>
      <c r="N56" s="77">
        <f>I56+M56</f>
        <v>220</v>
      </c>
      <c r="O56" s="72" t="str">
        <f>IF(OR(G56="снят",G56="н/я",G56&gt;I$5,K56="снят",K56="н/я",K56&gt;M$5,AND(G56=0,K56=0)),"—",G56+K56)</f>
        <v>—</v>
      </c>
      <c r="P56" s="78">
        <f>P52+1</f>
        <v>370.37</v>
      </c>
      <c r="Q56" s="78" t="str">
        <f t="shared" si="7"/>
        <v>—</v>
      </c>
      <c r="R56" s="170"/>
      <c r="S56" s="171"/>
      <c r="T56" s="166"/>
    </row>
    <row r="57" spans="2:20" ht="12.75">
      <c r="B57" s="61">
        <v>4027</v>
      </c>
      <c r="C57" s="62" t="s">
        <v>241</v>
      </c>
      <c r="D57" s="62" t="s">
        <v>313</v>
      </c>
      <c r="E57" s="63" t="s">
        <v>242</v>
      </c>
      <c r="F57" s="75">
        <v>0</v>
      </c>
      <c r="G57" s="76" t="s">
        <v>240</v>
      </c>
      <c r="H57" s="69">
        <f>IF(OR(G57="снят",G57="н/я",G57&gt;I$5),120,IF(G57&gt;I$4,G57-I$4,0))</f>
        <v>120</v>
      </c>
      <c r="I57" s="70">
        <f>IF(H57=120,120,F57+H57)</f>
        <v>120</v>
      </c>
      <c r="J57" s="68">
        <v>0</v>
      </c>
      <c r="K57" s="76" t="s">
        <v>240</v>
      </c>
      <c r="L57" s="69">
        <f>IF(OR(K57="снят",K57="н/я",K57&gt;M$5),100,IF(K57&gt;M$4,K57-M$4,0))</f>
        <v>100</v>
      </c>
      <c r="M57" s="70">
        <f>IF(L57=100,100,J57+L57)</f>
        <v>100</v>
      </c>
      <c r="N57" s="77">
        <f>I57+M57</f>
        <v>220</v>
      </c>
      <c r="O57" s="72" t="str">
        <f>IF(OR(G57="снят",G57="н/я",G57&gt;I$5,K57="снят",K57="н/я",K57&gt;M$5,AND(G57=0,K57=0)),"—",G57+K57)</f>
        <v>—</v>
      </c>
      <c r="P57" s="78">
        <f>P56+1</f>
        <v>371.37</v>
      </c>
      <c r="Q57" s="78" t="str">
        <f>IF(O57="—","—",Q56+1)</f>
        <v>—</v>
      </c>
      <c r="R57" s="170"/>
      <c r="S57" s="171"/>
      <c r="T57" s="166"/>
    </row>
    <row r="58" spans="2:20" ht="13.5" thickBot="1">
      <c r="B58" s="79"/>
      <c r="C58" s="80"/>
      <c r="D58" s="80"/>
      <c r="E58" s="81"/>
      <c r="F58" s="82"/>
      <c r="G58" s="80"/>
      <c r="H58" s="80"/>
      <c r="I58" s="83"/>
      <c r="J58" s="82"/>
      <c r="K58" s="80"/>
      <c r="L58" s="80"/>
      <c r="M58" s="83"/>
      <c r="N58" s="84"/>
      <c r="O58" s="81"/>
      <c r="P58" s="85"/>
      <c r="Q58" s="85"/>
      <c r="R58" s="82"/>
      <c r="S58" s="83"/>
      <c r="T58" s="85"/>
    </row>
  </sheetData>
  <sheetProtection/>
  <mergeCells count="13">
    <mergeCell ref="B6:B7"/>
    <mergeCell ref="C6:C7"/>
    <mergeCell ref="D6:D7"/>
    <mergeCell ref="E6:E7"/>
    <mergeCell ref="F6:I6"/>
    <mergeCell ref="J6:M6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horizontalDpi="600" verticalDpi="600" orientation="landscape" paperSize="9" scale="77" r:id="rId1"/>
  <rowBreaks count="1" manualBreakCount="1">
    <brk id="5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27"/>
  <sheetViews>
    <sheetView zoomScalePageLayoutView="0" workbookViewId="0" topLeftCell="A4">
      <selection activeCell="E34" sqref="E34"/>
    </sheetView>
  </sheetViews>
  <sheetFormatPr defaultColWidth="9.00390625" defaultRowHeight="12.75"/>
  <cols>
    <col min="1" max="1" width="1.00390625" style="39" customWidth="1"/>
    <col min="2" max="2" width="5.125" style="38" customWidth="1"/>
    <col min="3" max="3" width="17.75390625" style="39" customWidth="1"/>
    <col min="4" max="4" width="14.75390625" style="39" customWidth="1"/>
    <col min="5" max="5" width="31.00390625" style="39" bestFit="1" customWidth="1"/>
    <col min="6" max="13" width="7.75390625" style="39" customWidth="1"/>
    <col min="14" max="15" width="8.75390625" style="39" customWidth="1"/>
    <col min="16" max="16" width="6.75390625" style="39" hidden="1" customWidth="1"/>
    <col min="17" max="17" width="6.75390625" style="39" customWidth="1"/>
    <col min="18" max="16384" width="9.125" style="39" customWidth="1"/>
  </cols>
  <sheetData>
    <row r="1" ht="5.25" customHeight="1"/>
    <row r="2" spans="2:17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5" ht="15.75" thickBot="1">
      <c r="B3" s="44" t="str">
        <f>'BA-Maxi'!$B$3</f>
        <v>двоеборье</v>
      </c>
      <c r="E3" s="45"/>
    </row>
    <row r="4" spans="2:15" s="38" customFormat="1" ht="12.75">
      <c r="B4" s="46" t="s">
        <v>247</v>
      </c>
      <c r="E4" s="47"/>
      <c r="F4" s="48" t="s">
        <v>21</v>
      </c>
      <c r="G4" s="49">
        <v>173</v>
      </c>
      <c r="H4" s="49" t="s">
        <v>22</v>
      </c>
      <c r="I4" s="50">
        <v>47</v>
      </c>
      <c r="J4" s="48" t="s">
        <v>21</v>
      </c>
      <c r="K4" s="49">
        <v>126</v>
      </c>
      <c r="L4" s="49" t="s">
        <v>22</v>
      </c>
      <c r="M4" s="50">
        <v>32</v>
      </c>
      <c r="N4" s="51"/>
      <c r="O4" s="51"/>
    </row>
    <row r="5" spans="4:15" s="38" customFormat="1" ht="13.5" thickBot="1">
      <c r="D5" s="38" t="s">
        <v>1</v>
      </c>
      <c r="E5" s="45"/>
      <c r="F5" s="52" t="s">
        <v>23</v>
      </c>
      <c r="G5" s="53">
        <v>3.7</v>
      </c>
      <c r="H5" s="53" t="s">
        <v>24</v>
      </c>
      <c r="I5" s="54">
        <v>71</v>
      </c>
      <c r="J5" s="52" t="s">
        <v>23</v>
      </c>
      <c r="K5" s="55">
        <v>3.9</v>
      </c>
      <c r="L5" s="53" t="s">
        <v>24</v>
      </c>
      <c r="M5" s="56">
        <v>48</v>
      </c>
      <c r="N5" s="51"/>
      <c r="O5" s="51"/>
    </row>
    <row r="6" spans="2:20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29</v>
      </c>
      <c r="G6" s="201"/>
      <c r="H6" s="201"/>
      <c r="I6" s="202"/>
      <c r="J6" s="203" t="s">
        <v>30</v>
      </c>
      <c r="K6" s="201"/>
      <c r="L6" s="201"/>
      <c r="M6" s="204"/>
      <c r="N6" s="184" t="s">
        <v>31</v>
      </c>
      <c r="O6" s="186" t="s">
        <v>32</v>
      </c>
      <c r="P6" s="182" t="s">
        <v>33</v>
      </c>
      <c r="Q6" s="182" t="s">
        <v>33</v>
      </c>
      <c r="R6" s="189" t="s">
        <v>324</v>
      </c>
      <c r="S6" s="186" t="s">
        <v>325</v>
      </c>
      <c r="T6" s="182" t="s">
        <v>326</v>
      </c>
    </row>
    <row r="7" spans="2:20" ht="34.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60" t="s">
        <v>37</v>
      </c>
      <c r="J7" s="57" t="s">
        <v>34</v>
      </c>
      <c r="K7" s="58" t="s">
        <v>35</v>
      </c>
      <c r="L7" s="58" t="s">
        <v>36</v>
      </c>
      <c r="M7" s="60" t="s">
        <v>37</v>
      </c>
      <c r="N7" s="185"/>
      <c r="O7" s="187"/>
      <c r="P7" s="188"/>
      <c r="Q7" s="188"/>
      <c r="R7" s="190"/>
      <c r="S7" s="191"/>
      <c r="T7" s="183"/>
    </row>
    <row r="8" spans="2:20" ht="12.75">
      <c r="B8" s="61">
        <v>3017</v>
      </c>
      <c r="C8" s="62" t="s">
        <v>59</v>
      </c>
      <c r="D8" s="62" t="s">
        <v>313</v>
      </c>
      <c r="E8" s="63" t="s">
        <v>248</v>
      </c>
      <c r="F8" s="64">
        <v>0</v>
      </c>
      <c r="G8" s="65">
        <v>42.79</v>
      </c>
      <c r="H8" s="66">
        <f aca="true" t="shared" si="0" ref="H8:H26">IF(OR(G8="снят",G8="н/я",G8&gt;I$5),120,IF(G8&gt;I$4,G8-I$4,0))</f>
        <v>0</v>
      </c>
      <c r="I8" s="67">
        <f aca="true" t="shared" si="1" ref="I8:I26">IF(H8=120,120,F8+H8)</f>
        <v>0</v>
      </c>
      <c r="J8" s="68">
        <v>0</v>
      </c>
      <c r="K8" s="65">
        <v>33.61</v>
      </c>
      <c r="L8" s="69">
        <f aca="true" t="shared" si="2" ref="L8:L26">IF(OR(K8="снят",K8="н/я",K8&gt;M$5),100,IF(K8&gt;M$4,K8-M$4,0))</f>
        <v>1.6099999999999994</v>
      </c>
      <c r="M8" s="70">
        <f aca="true" t="shared" si="3" ref="M8:M26">IF(L8=100,100,J8+L8)</f>
        <v>1.6099999999999994</v>
      </c>
      <c r="N8" s="71">
        <f aca="true" t="shared" si="4" ref="N8:N26">I8+M8</f>
        <v>1.6099999999999994</v>
      </c>
      <c r="O8" s="72">
        <f aca="true" t="shared" si="5" ref="O8:O26">IF(OR(G8="снят",G8="н/я",G8&gt;I$5,K8="снят",K8="н/я",K8&gt;M$5,AND(G8=0,K8=0)),"—",G8+K8)</f>
        <v>76.4</v>
      </c>
      <c r="P8" s="73">
        <f>SUM(K8:K10,O8:O10)</f>
        <v>342.84000000000003</v>
      </c>
      <c r="Q8" s="74">
        <f>IF(O8="—","—",1)</f>
        <v>1</v>
      </c>
      <c r="R8" s="168">
        <f>$G$4/G8</f>
        <v>4.0430007010983875</v>
      </c>
      <c r="S8" s="169">
        <f>$K$4/K8</f>
        <v>3.748884260636715</v>
      </c>
      <c r="T8" s="165">
        <v>2</v>
      </c>
    </row>
    <row r="9" spans="2:20" ht="12.75">
      <c r="B9" s="61">
        <v>3015</v>
      </c>
      <c r="C9" s="62" t="s">
        <v>142</v>
      </c>
      <c r="D9" s="62" t="s">
        <v>313</v>
      </c>
      <c r="E9" s="63" t="s">
        <v>249</v>
      </c>
      <c r="F9" s="75">
        <v>0</v>
      </c>
      <c r="G9" s="76">
        <v>42.9</v>
      </c>
      <c r="H9" s="69">
        <f t="shared" si="0"/>
        <v>0</v>
      </c>
      <c r="I9" s="70">
        <f t="shared" si="1"/>
        <v>0</v>
      </c>
      <c r="J9" s="68">
        <v>0</v>
      </c>
      <c r="K9" s="76">
        <v>35.24</v>
      </c>
      <c r="L9" s="69">
        <f t="shared" si="2"/>
        <v>3.240000000000002</v>
      </c>
      <c r="M9" s="70">
        <f t="shared" si="3"/>
        <v>3.240000000000002</v>
      </c>
      <c r="N9" s="77">
        <f t="shared" si="4"/>
        <v>3.240000000000002</v>
      </c>
      <c r="O9" s="72">
        <f t="shared" si="5"/>
        <v>78.14</v>
      </c>
      <c r="P9" s="78">
        <f aca="true" t="shared" si="6" ref="P9:P25">P8+1</f>
        <v>343.84000000000003</v>
      </c>
      <c r="Q9" s="78">
        <f aca="true" t="shared" si="7" ref="Q9:Q25">IF(O9="—","—",Q8+1)</f>
        <v>2</v>
      </c>
      <c r="R9" s="170">
        <f aca="true" t="shared" si="8" ref="R9:R17">$G$4/G9</f>
        <v>4.032634032634033</v>
      </c>
      <c r="S9" s="171">
        <f aca="true" t="shared" si="9" ref="S9:S24">$K$4/K9</f>
        <v>3.575482406356413</v>
      </c>
      <c r="T9" s="166">
        <v>3</v>
      </c>
    </row>
    <row r="10" spans="2:20" ht="12.75">
      <c r="B10" s="61">
        <v>3014</v>
      </c>
      <c r="C10" s="62" t="s">
        <v>250</v>
      </c>
      <c r="D10" s="62" t="s">
        <v>313</v>
      </c>
      <c r="E10" s="63" t="s">
        <v>251</v>
      </c>
      <c r="F10" s="75">
        <v>5</v>
      </c>
      <c r="G10" s="76">
        <v>45.87</v>
      </c>
      <c r="H10" s="69">
        <f t="shared" si="0"/>
        <v>0</v>
      </c>
      <c r="I10" s="70">
        <f t="shared" si="1"/>
        <v>5</v>
      </c>
      <c r="J10" s="68">
        <v>0</v>
      </c>
      <c r="K10" s="76">
        <v>36.79</v>
      </c>
      <c r="L10" s="69">
        <f t="shared" si="2"/>
        <v>4.789999999999999</v>
      </c>
      <c r="M10" s="70">
        <f t="shared" si="3"/>
        <v>4.789999999999999</v>
      </c>
      <c r="N10" s="77">
        <f t="shared" si="4"/>
        <v>9.79</v>
      </c>
      <c r="O10" s="72">
        <f t="shared" si="5"/>
        <v>82.66</v>
      </c>
      <c r="P10" s="78">
        <f t="shared" si="6"/>
        <v>344.84000000000003</v>
      </c>
      <c r="Q10" s="78">
        <f t="shared" si="7"/>
        <v>3</v>
      </c>
      <c r="R10" s="170">
        <f t="shared" si="8"/>
        <v>3.771528231959887</v>
      </c>
      <c r="S10" s="171">
        <f t="shared" si="9"/>
        <v>3.42484370752922</v>
      </c>
      <c r="T10" s="166"/>
    </row>
    <row r="11" spans="2:20" ht="12.75">
      <c r="B11" s="61">
        <v>3019</v>
      </c>
      <c r="C11" s="62" t="s">
        <v>169</v>
      </c>
      <c r="D11" s="62" t="s">
        <v>320</v>
      </c>
      <c r="E11" s="63" t="s">
        <v>252</v>
      </c>
      <c r="F11" s="75">
        <v>5</v>
      </c>
      <c r="G11" s="76">
        <v>45.59</v>
      </c>
      <c r="H11" s="69">
        <f t="shared" si="0"/>
        <v>0</v>
      </c>
      <c r="I11" s="70">
        <f t="shared" si="1"/>
        <v>5</v>
      </c>
      <c r="J11" s="68">
        <v>5</v>
      </c>
      <c r="K11" s="76">
        <v>33.02</v>
      </c>
      <c r="L11" s="69">
        <f t="shared" si="2"/>
        <v>1.0200000000000031</v>
      </c>
      <c r="M11" s="70">
        <f>IF(L11=100,100,J10+L11)</f>
        <v>1.0200000000000031</v>
      </c>
      <c r="N11" s="77">
        <f t="shared" si="4"/>
        <v>6.020000000000003</v>
      </c>
      <c r="O11" s="72">
        <f t="shared" si="5"/>
        <v>78.61000000000001</v>
      </c>
      <c r="P11" s="78">
        <f t="shared" si="6"/>
        <v>345.84000000000003</v>
      </c>
      <c r="Q11" s="78">
        <f t="shared" si="7"/>
        <v>4</v>
      </c>
      <c r="R11" s="170">
        <f t="shared" si="8"/>
        <v>3.7946918183812235</v>
      </c>
      <c r="S11" s="171">
        <f t="shared" si="9"/>
        <v>3.8158691701998784</v>
      </c>
      <c r="T11" s="166">
        <v>2</v>
      </c>
    </row>
    <row r="12" spans="2:20" ht="12.75">
      <c r="B12" s="61">
        <v>3011</v>
      </c>
      <c r="C12" s="62" t="s">
        <v>253</v>
      </c>
      <c r="D12" s="62" t="s">
        <v>313</v>
      </c>
      <c r="E12" s="63" t="s">
        <v>254</v>
      </c>
      <c r="F12" s="75">
        <v>5</v>
      </c>
      <c r="G12" s="76">
        <v>48.81</v>
      </c>
      <c r="H12" s="69">
        <f t="shared" si="0"/>
        <v>1.8100000000000023</v>
      </c>
      <c r="I12" s="70">
        <f t="shared" si="1"/>
        <v>6.810000000000002</v>
      </c>
      <c r="J12" s="68">
        <v>0</v>
      </c>
      <c r="K12" s="76">
        <v>37.26</v>
      </c>
      <c r="L12" s="69">
        <f t="shared" si="2"/>
        <v>5.259999999999998</v>
      </c>
      <c r="M12" s="70">
        <f>IF(L12=100,100,J11+L12)</f>
        <v>10.259999999999998</v>
      </c>
      <c r="N12" s="77">
        <f t="shared" si="4"/>
        <v>17.07</v>
      </c>
      <c r="O12" s="72">
        <f t="shared" si="5"/>
        <v>86.07</v>
      </c>
      <c r="P12" s="78">
        <f t="shared" si="6"/>
        <v>346.84000000000003</v>
      </c>
      <c r="Q12" s="78">
        <f t="shared" si="7"/>
        <v>5</v>
      </c>
      <c r="R12" s="170">
        <f t="shared" si="8"/>
        <v>3.544355664822782</v>
      </c>
      <c r="S12" s="171">
        <f t="shared" si="9"/>
        <v>3.381642512077295</v>
      </c>
      <c r="T12" s="166"/>
    </row>
    <row r="13" spans="2:20" ht="12.75">
      <c r="B13" s="61">
        <v>3005</v>
      </c>
      <c r="C13" s="62" t="s">
        <v>123</v>
      </c>
      <c r="D13" s="62" t="s">
        <v>320</v>
      </c>
      <c r="E13" s="63" t="s">
        <v>255</v>
      </c>
      <c r="F13" s="75">
        <v>0</v>
      </c>
      <c r="G13" s="76">
        <v>52.59</v>
      </c>
      <c r="H13" s="69">
        <f t="shared" si="0"/>
        <v>5.590000000000003</v>
      </c>
      <c r="I13" s="70">
        <f t="shared" si="1"/>
        <v>5.590000000000003</v>
      </c>
      <c r="J13" s="68">
        <v>0</v>
      </c>
      <c r="K13" s="76">
        <v>39.87</v>
      </c>
      <c r="L13" s="69">
        <f t="shared" si="2"/>
        <v>7.869999999999997</v>
      </c>
      <c r="M13" s="70">
        <f>IF(L13=100,100,J12+L13)</f>
        <v>7.869999999999997</v>
      </c>
      <c r="N13" s="77">
        <f t="shared" si="4"/>
        <v>13.46</v>
      </c>
      <c r="O13" s="72">
        <f t="shared" si="5"/>
        <v>92.46000000000001</v>
      </c>
      <c r="P13" s="78">
        <f t="shared" si="6"/>
        <v>347.84000000000003</v>
      </c>
      <c r="Q13" s="78">
        <f t="shared" si="7"/>
        <v>6</v>
      </c>
      <c r="R13" s="170">
        <f t="shared" si="8"/>
        <v>3.2895987830386004</v>
      </c>
      <c r="S13" s="171">
        <f t="shared" si="9"/>
        <v>3.160270880361174</v>
      </c>
      <c r="T13" s="166"/>
    </row>
    <row r="14" spans="2:20" ht="12.75">
      <c r="B14" s="61">
        <v>3010</v>
      </c>
      <c r="C14" s="62" t="s">
        <v>184</v>
      </c>
      <c r="D14" s="62" t="s">
        <v>316</v>
      </c>
      <c r="E14" s="63" t="s">
        <v>256</v>
      </c>
      <c r="F14" s="75">
        <v>10</v>
      </c>
      <c r="G14" s="76">
        <v>56.97</v>
      </c>
      <c r="H14" s="69">
        <f t="shared" si="0"/>
        <v>9.969999999999999</v>
      </c>
      <c r="I14" s="70">
        <f t="shared" si="1"/>
        <v>19.97</v>
      </c>
      <c r="J14" s="68">
        <v>0</v>
      </c>
      <c r="K14" s="76">
        <v>35.87</v>
      </c>
      <c r="L14" s="69">
        <f t="shared" si="2"/>
        <v>3.8699999999999974</v>
      </c>
      <c r="M14" s="70">
        <f t="shared" si="3"/>
        <v>3.8699999999999974</v>
      </c>
      <c r="N14" s="77">
        <f t="shared" si="4"/>
        <v>23.839999999999996</v>
      </c>
      <c r="O14" s="72">
        <f t="shared" si="5"/>
        <v>92.84</v>
      </c>
      <c r="P14" s="78">
        <f t="shared" si="6"/>
        <v>348.84000000000003</v>
      </c>
      <c r="Q14" s="78">
        <f t="shared" si="7"/>
        <v>7</v>
      </c>
      <c r="R14" s="170">
        <f t="shared" si="8"/>
        <v>3.036685975074601</v>
      </c>
      <c r="S14" s="171">
        <f t="shared" si="9"/>
        <v>3.5126846947309733</v>
      </c>
      <c r="T14" s="166"/>
    </row>
    <row r="15" spans="2:20" ht="12.75">
      <c r="B15" s="61">
        <v>3004</v>
      </c>
      <c r="C15" s="62" t="s">
        <v>250</v>
      </c>
      <c r="D15" s="62" t="s">
        <v>313</v>
      </c>
      <c r="E15" s="63" t="s">
        <v>257</v>
      </c>
      <c r="F15" s="75">
        <v>0</v>
      </c>
      <c r="G15" s="76">
        <v>45.07</v>
      </c>
      <c r="H15" s="69">
        <f t="shared" si="0"/>
        <v>0</v>
      </c>
      <c r="I15" s="70">
        <f t="shared" si="1"/>
        <v>0</v>
      </c>
      <c r="J15" s="68">
        <v>0</v>
      </c>
      <c r="K15" s="76" t="s">
        <v>91</v>
      </c>
      <c r="L15" s="69">
        <f t="shared" si="2"/>
        <v>100</v>
      </c>
      <c r="M15" s="70">
        <f t="shared" si="3"/>
        <v>100</v>
      </c>
      <c r="N15" s="77">
        <f t="shared" si="4"/>
        <v>100</v>
      </c>
      <c r="O15" s="72" t="str">
        <f t="shared" si="5"/>
        <v>—</v>
      </c>
      <c r="P15" s="78">
        <f t="shared" si="6"/>
        <v>349.84000000000003</v>
      </c>
      <c r="Q15" s="78" t="str">
        <f t="shared" si="7"/>
        <v>—</v>
      </c>
      <c r="R15" s="170">
        <f t="shared" si="8"/>
        <v>3.838473485688928</v>
      </c>
      <c r="S15" s="171"/>
      <c r="T15" s="166"/>
    </row>
    <row r="16" spans="2:20" ht="12.75">
      <c r="B16" s="61">
        <v>3009</v>
      </c>
      <c r="C16" s="62" t="s">
        <v>258</v>
      </c>
      <c r="D16" s="62" t="s">
        <v>321</v>
      </c>
      <c r="E16" s="63" t="s">
        <v>259</v>
      </c>
      <c r="F16" s="75">
        <v>5</v>
      </c>
      <c r="G16" s="76">
        <v>50.84</v>
      </c>
      <c r="H16" s="69">
        <f t="shared" si="0"/>
        <v>3.8400000000000034</v>
      </c>
      <c r="I16" s="70">
        <f t="shared" si="1"/>
        <v>8.840000000000003</v>
      </c>
      <c r="J16" s="68">
        <v>0</v>
      </c>
      <c r="K16" s="76" t="s">
        <v>91</v>
      </c>
      <c r="L16" s="69">
        <f t="shared" si="2"/>
        <v>100</v>
      </c>
      <c r="M16" s="70">
        <f t="shared" si="3"/>
        <v>100</v>
      </c>
      <c r="N16" s="77">
        <f t="shared" si="4"/>
        <v>108.84</v>
      </c>
      <c r="O16" s="72" t="str">
        <f t="shared" si="5"/>
        <v>—</v>
      </c>
      <c r="P16" s="78">
        <f t="shared" si="6"/>
        <v>350.84000000000003</v>
      </c>
      <c r="Q16" s="78" t="str">
        <f t="shared" si="7"/>
        <v>—</v>
      </c>
      <c r="R16" s="170">
        <f t="shared" si="8"/>
        <v>3.402832415420928</v>
      </c>
      <c r="S16" s="171"/>
      <c r="T16" s="166"/>
    </row>
    <row r="17" spans="2:20" ht="12.75">
      <c r="B17" s="61">
        <v>3012</v>
      </c>
      <c r="C17" s="62" t="s">
        <v>260</v>
      </c>
      <c r="D17" s="62" t="s">
        <v>313</v>
      </c>
      <c r="E17" s="63" t="s">
        <v>261</v>
      </c>
      <c r="F17" s="75">
        <v>10</v>
      </c>
      <c r="G17" s="76">
        <v>54.15</v>
      </c>
      <c r="H17" s="69">
        <f t="shared" si="0"/>
        <v>7.149999999999999</v>
      </c>
      <c r="I17" s="70">
        <f t="shared" si="1"/>
        <v>17.15</v>
      </c>
      <c r="J17" s="68">
        <v>0</v>
      </c>
      <c r="K17" s="76" t="s">
        <v>91</v>
      </c>
      <c r="L17" s="69">
        <f t="shared" si="2"/>
        <v>100</v>
      </c>
      <c r="M17" s="70">
        <f t="shared" si="3"/>
        <v>100</v>
      </c>
      <c r="N17" s="77">
        <f t="shared" si="4"/>
        <v>117.15</v>
      </c>
      <c r="O17" s="72" t="str">
        <f t="shared" si="5"/>
        <v>—</v>
      </c>
      <c r="P17" s="78">
        <f t="shared" si="6"/>
        <v>351.84000000000003</v>
      </c>
      <c r="Q17" s="78" t="str">
        <f t="shared" si="7"/>
        <v>—</v>
      </c>
      <c r="R17" s="170">
        <f t="shared" si="8"/>
        <v>3.1948291782086797</v>
      </c>
      <c r="S17" s="171"/>
      <c r="T17" s="166"/>
    </row>
    <row r="18" spans="2:20" ht="12.75">
      <c r="B18" s="61">
        <v>3020</v>
      </c>
      <c r="C18" s="62" t="s">
        <v>113</v>
      </c>
      <c r="D18" s="62" t="s">
        <v>316</v>
      </c>
      <c r="E18" s="63" t="s">
        <v>262</v>
      </c>
      <c r="F18" s="75">
        <v>0</v>
      </c>
      <c r="G18" s="76" t="s">
        <v>91</v>
      </c>
      <c r="H18" s="69">
        <f t="shared" si="0"/>
        <v>120</v>
      </c>
      <c r="I18" s="70">
        <f t="shared" si="1"/>
        <v>120</v>
      </c>
      <c r="J18" s="68">
        <v>0</v>
      </c>
      <c r="K18" s="76">
        <v>34.47</v>
      </c>
      <c r="L18" s="69">
        <f t="shared" si="2"/>
        <v>2.469999999999999</v>
      </c>
      <c r="M18" s="70">
        <f t="shared" si="3"/>
        <v>2.469999999999999</v>
      </c>
      <c r="N18" s="77">
        <f t="shared" si="4"/>
        <v>122.47</v>
      </c>
      <c r="O18" s="72" t="str">
        <f t="shared" si="5"/>
        <v>—</v>
      </c>
      <c r="P18" s="78">
        <f t="shared" si="6"/>
        <v>352.84000000000003</v>
      </c>
      <c r="Q18" s="78" t="str">
        <f t="shared" si="7"/>
        <v>—</v>
      </c>
      <c r="R18" s="170"/>
      <c r="S18" s="171">
        <f t="shared" si="9"/>
        <v>3.6553524804177546</v>
      </c>
      <c r="T18" s="166"/>
    </row>
    <row r="19" spans="2:20" ht="12.75">
      <c r="B19" s="207">
        <v>3006</v>
      </c>
      <c r="C19" s="208" t="s">
        <v>263</v>
      </c>
      <c r="D19" s="208" t="s">
        <v>318</v>
      </c>
      <c r="E19" s="209" t="s">
        <v>264</v>
      </c>
      <c r="F19" s="210">
        <v>0</v>
      </c>
      <c r="G19" s="211" t="s">
        <v>91</v>
      </c>
      <c r="H19" s="212">
        <f t="shared" si="0"/>
        <v>120</v>
      </c>
      <c r="I19" s="213">
        <f t="shared" si="1"/>
        <v>120</v>
      </c>
      <c r="J19" s="218">
        <v>0</v>
      </c>
      <c r="K19" s="211">
        <v>36.27</v>
      </c>
      <c r="L19" s="212">
        <f t="shared" si="2"/>
        <v>4.270000000000003</v>
      </c>
      <c r="M19" s="213">
        <f t="shared" si="3"/>
        <v>4.270000000000003</v>
      </c>
      <c r="N19" s="219">
        <f t="shared" si="4"/>
        <v>124.27000000000001</v>
      </c>
      <c r="O19" s="220" t="str">
        <f t="shared" si="5"/>
        <v>—</v>
      </c>
      <c r="P19" s="215">
        <f t="shared" si="6"/>
        <v>353.84000000000003</v>
      </c>
      <c r="Q19" s="215" t="str">
        <f t="shared" si="7"/>
        <v>—</v>
      </c>
      <c r="R19" s="221"/>
      <c r="S19" s="222">
        <f t="shared" si="9"/>
        <v>3.4739454094292803</v>
      </c>
      <c r="T19" s="217"/>
    </row>
    <row r="20" spans="2:20" ht="12.75">
      <c r="B20" s="61">
        <v>3001</v>
      </c>
      <c r="C20" s="62" t="s">
        <v>253</v>
      </c>
      <c r="D20" s="62" t="s">
        <v>313</v>
      </c>
      <c r="E20" s="63" t="s">
        <v>265</v>
      </c>
      <c r="F20" s="75">
        <v>0</v>
      </c>
      <c r="G20" s="76" t="s">
        <v>91</v>
      </c>
      <c r="H20" s="69">
        <f t="shared" si="0"/>
        <v>120</v>
      </c>
      <c r="I20" s="70">
        <f t="shared" si="1"/>
        <v>120</v>
      </c>
      <c r="J20" s="68">
        <v>0</v>
      </c>
      <c r="K20" s="76">
        <v>37.13</v>
      </c>
      <c r="L20" s="69">
        <f t="shared" si="2"/>
        <v>5.130000000000003</v>
      </c>
      <c r="M20" s="70">
        <f t="shared" si="3"/>
        <v>5.130000000000003</v>
      </c>
      <c r="N20" s="77">
        <f t="shared" si="4"/>
        <v>125.13</v>
      </c>
      <c r="O20" s="72" t="str">
        <f t="shared" si="5"/>
        <v>—</v>
      </c>
      <c r="P20" s="78">
        <f t="shared" si="6"/>
        <v>354.84000000000003</v>
      </c>
      <c r="Q20" s="78" t="str">
        <f t="shared" si="7"/>
        <v>—</v>
      </c>
      <c r="R20" s="170"/>
      <c r="S20" s="171">
        <f t="shared" si="9"/>
        <v>3.3934823592782113</v>
      </c>
      <c r="T20" s="166"/>
    </row>
    <row r="21" spans="2:20" ht="12.75">
      <c r="B21" s="207">
        <v>3018</v>
      </c>
      <c r="C21" s="208" t="s">
        <v>263</v>
      </c>
      <c r="D21" s="208" t="s">
        <v>318</v>
      </c>
      <c r="E21" s="209" t="s">
        <v>266</v>
      </c>
      <c r="F21" s="210">
        <v>0</v>
      </c>
      <c r="G21" s="211" t="s">
        <v>91</v>
      </c>
      <c r="H21" s="212">
        <f t="shared" si="0"/>
        <v>120</v>
      </c>
      <c r="I21" s="213">
        <f t="shared" si="1"/>
        <v>120</v>
      </c>
      <c r="J21" s="218">
        <v>0</v>
      </c>
      <c r="K21" s="211">
        <v>37.26</v>
      </c>
      <c r="L21" s="212">
        <f t="shared" si="2"/>
        <v>5.259999999999998</v>
      </c>
      <c r="M21" s="213">
        <f t="shared" si="3"/>
        <v>5.259999999999998</v>
      </c>
      <c r="N21" s="219">
        <f t="shared" si="4"/>
        <v>125.25999999999999</v>
      </c>
      <c r="O21" s="220" t="str">
        <f t="shared" si="5"/>
        <v>—</v>
      </c>
      <c r="P21" s="215">
        <f t="shared" si="6"/>
        <v>355.84000000000003</v>
      </c>
      <c r="Q21" s="215" t="str">
        <f t="shared" si="7"/>
        <v>—</v>
      </c>
      <c r="R21" s="221"/>
      <c r="S21" s="222">
        <f t="shared" si="9"/>
        <v>3.381642512077295</v>
      </c>
      <c r="T21" s="217"/>
    </row>
    <row r="22" spans="2:20" ht="12.75">
      <c r="B22" s="61">
        <v>3007</v>
      </c>
      <c r="C22" s="62" t="s">
        <v>68</v>
      </c>
      <c r="D22" s="62" t="s">
        <v>316</v>
      </c>
      <c r="E22" s="63" t="s">
        <v>267</v>
      </c>
      <c r="F22" s="75">
        <v>0</v>
      </c>
      <c r="G22" s="76" t="s">
        <v>91</v>
      </c>
      <c r="H22" s="69">
        <f t="shared" si="0"/>
        <v>120</v>
      </c>
      <c r="I22" s="70">
        <f t="shared" si="1"/>
        <v>120</v>
      </c>
      <c r="J22" s="68">
        <v>0</v>
      </c>
      <c r="K22" s="76">
        <v>37.87</v>
      </c>
      <c r="L22" s="69">
        <f t="shared" si="2"/>
        <v>5.869999999999997</v>
      </c>
      <c r="M22" s="70">
        <f t="shared" si="3"/>
        <v>5.869999999999997</v>
      </c>
      <c r="N22" s="77">
        <f t="shared" si="4"/>
        <v>125.87</v>
      </c>
      <c r="O22" s="72" t="str">
        <f t="shared" si="5"/>
        <v>—</v>
      </c>
      <c r="P22" s="78">
        <f t="shared" si="6"/>
        <v>356.84000000000003</v>
      </c>
      <c r="Q22" s="78" t="str">
        <f t="shared" si="7"/>
        <v>—</v>
      </c>
      <c r="R22" s="170"/>
      <c r="S22" s="171">
        <f t="shared" si="9"/>
        <v>3.327171903881701</v>
      </c>
      <c r="T22" s="166"/>
    </row>
    <row r="23" spans="2:20" ht="12.75">
      <c r="B23" s="61">
        <v>3008</v>
      </c>
      <c r="C23" s="62" t="s">
        <v>268</v>
      </c>
      <c r="D23" s="62" t="s">
        <v>313</v>
      </c>
      <c r="E23" s="63" t="s">
        <v>269</v>
      </c>
      <c r="F23" s="75">
        <v>0</v>
      </c>
      <c r="G23" s="76" t="s">
        <v>91</v>
      </c>
      <c r="H23" s="69">
        <f t="shared" si="0"/>
        <v>120</v>
      </c>
      <c r="I23" s="70">
        <f t="shared" si="1"/>
        <v>120</v>
      </c>
      <c r="J23" s="68">
        <v>0</v>
      </c>
      <c r="K23" s="76">
        <v>38.68</v>
      </c>
      <c r="L23" s="69">
        <f t="shared" si="2"/>
        <v>6.68</v>
      </c>
      <c r="M23" s="70">
        <f t="shared" si="3"/>
        <v>6.68</v>
      </c>
      <c r="N23" s="77">
        <f t="shared" si="4"/>
        <v>126.68</v>
      </c>
      <c r="O23" s="72" t="str">
        <f t="shared" si="5"/>
        <v>—</v>
      </c>
      <c r="P23" s="78">
        <f t="shared" si="6"/>
        <v>357.84000000000003</v>
      </c>
      <c r="Q23" s="78" t="str">
        <f t="shared" si="7"/>
        <v>—</v>
      </c>
      <c r="R23" s="170"/>
      <c r="S23" s="171">
        <f t="shared" si="9"/>
        <v>3.2574974146845914</v>
      </c>
      <c r="T23" s="166"/>
    </row>
    <row r="24" spans="2:20" ht="12.75">
      <c r="B24" s="207">
        <v>3016</v>
      </c>
      <c r="C24" s="208" t="s">
        <v>79</v>
      </c>
      <c r="D24" s="208" t="s">
        <v>318</v>
      </c>
      <c r="E24" s="209" t="s">
        <v>270</v>
      </c>
      <c r="F24" s="210">
        <v>0</v>
      </c>
      <c r="G24" s="211" t="s">
        <v>91</v>
      </c>
      <c r="H24" s="212">
        <f t="shared" si="0"/>
        <v>120</v>
      </c>
      <c r="I24" s="213">
        <f t="shared" si="1"/>
        <v>120</v>
      </c>
      <c r="J24" s="218">
        <v>5</v>
      </c>
      <c r="K24" s="211">
        <v>36.17</v>
      </c>
      <c r="L24" s="212">
        <f t="shared" si="2"/>
        <v>4.170000000000002</v>
      </c>
      <c r="M24" s="213">
        <f t="shared" si="3"/>
        <v>9.170000000000002</v>
      </c>
      <c r="N24" s="219">
        <f t="shared" si="4"/>
        <v>129.17000000000002</v>
      </c>
      <c r="O24" s="220" t="str">
        <f t="shared" si="5"/>
        <v>—</v>
      </c>
      <c r="P24" s="215">
        <f t="shared" si="6"/>
        <v>358.84000000000003</v>
      </c>
      <c r="Q24" s="215" t="str">
        <f t="shared" si="7"/>
        <v>—</v>
      </c>
      <c r="R24" s="221"/>
      <c r="S24" s="222">
        <f t="shared" si="9"/>
        <v>3.483549903234725</v>
      </c>
      <c r="T24" s="217"/>
    </row>
    <row r="25" spans="2:20" ht="12.75">
      <c r="B25" s="61">
        <v>3002</v>
      </c>
      <c r="C25" s="62" t="s">
        <v>271</v>
      </c>
      <c r="D25" s="62" t="s">
        <v>313</v>
      </c>
      <c r="E25" s="63" t="s">
        <v>272</v>
      </c>
      <c r="F25" s="75">
        <v>0</v>
      </c>
      <c r="G25" s="76" t="s">
        <v>240</v>
      </c>
      <c r="H25" s="69">
        <f t="shared" si="0"/>
        <v>120</v>
      </c>
      <c r="I25" s="70">
        <f t="shared" si="1"/>
        <v>120</v>
      </c>
      <c r="J25" s="68">
        <v>0</v>
      </c>
      <c r="K25" s="76" t="s">
        <v>240</v>
      </c>
      <c r="L25" s="69">
        <f t="shared" si="2"/>
        <v>100</v>
      </c>
      <c r="M25" s="70">
        <f t="shared" si="3"/>
        <v>100</v>
      </c>
      <c r="N25" s="77">
        <f t="shared" si="4"/>
        <v>220</v>
      </c>
      <c r="O25" s="72" t="str">
        <f t="shared" si="5"/>
        <v>—</v>
      </c>
      <c r="P25" s="78">
        <f t="shared" si="6"/>
        <v>359.84000000000003</v>
      </c>
      <c r="Q25" s="78" t="str">
        <f t="shared" si="7"/>
        <v>—</v>
      </c>
      <c r="R25" s="170"/>
      <c r="S25" s="171"/>
      <c r="T25" s="166"/>
    </row>
    <row r="26" spans="2:20" ht="12.75">
      <c r="B26" s="61">
        <v>3013</v>
      </c>
      <c r="C26" s="62" t="s">
        <v>271</v>
      </c>
      <c r="D26" s="62" t="s">
        <v>313</v>
      </c>
      <c r="E26" s="63" t="s">
        <v>273</v>
      </c>
      <c r="F26" s="75">
        <v>0</v>
      </c>
      <c r="G26" s="76" t="s">
        <v>240</v>
      </c>
      <c r="H26" s="69">
        <f t="shared" si="0"/>
        <v>120</v>
      </c>
      <c r="I26" s="70">
        <f t="shared" si="1"/>
        <v>120</v>
      </c>
      <c r="J26" s="68">
        <v>0</v>
      </c>
      <c r="K26" s="76" t="s">
        <v>240</v>
      </c>
      <c r="L26" s="69">
        <f t="shared" si="2"/>
        <v>100</v>
      </c>
      <c r="M26" s="70">
        <f t="shared" si="3"/>
        <v>100</v>
      </c>
      <c r="N26" s="77">
        <f t="shared" si="4"/>
        <v>220</v>
      </c>
      <c r="O26" s="72" t="str">
        <f t="shared" si="5"/>
        <v>—</v>
      </c>
      <c r="P26" s="78" t="e">
        <f>#REF!+1</f>
        <v>#REF!</v>
      </c>
      <c r="Q26" s="78" t="str">
        <f>IF(O26="—","—",#REF!+1)</f>
        <v>—</v>
      </c>
      <c r="R26" s="170"/>
      <c r="S26" s="171"/>
      <c r="T26" s="166"/>
    </row>
    <row r="27" spans="2:20" ht="13.5" thickBot="1">
      <c r="B27" s="79"/>
      <c r="C27" s="80"/>
      <c r="D27" s="80"/>
      <c r="E27" s="81"/>
      <c r="F27" s="82"/>
      <c r="G27" s="80"/>
      <c r="H27" s="80"/>
      <c r="I27" s="83"/>
      <c r="J27" s="82"/>
      <c r="K27" s="80"/>
      <c r="L27" s="80"/>
      <c r="M27" s="83"/>
      <c r="N27" s="84"/>
      <c r="O27" s="81"/>
      <c r="P27" s="85"/>
      <c r="Q27" s="85"/>
      <c r="R27" s="82"/>
      <c r="S27" s="83"/>
      <c r="T27" s="85"/>
    </row>
  </sheetData>
  <sheetProtection/>
  <mergeCells count="13">
    <mergeCell ref="B6:B7"/>
    <mergeCell ref="C6:C7"/>
    <mergeCell ref="D6:D7"/>
    <mergeCell ref="E6:E7"/>
    <mergeCell ref="F6:I6"/>
    <mergeCell ref="J6:M6"/>
    <mergeCell ref="N6:N7"/>
    <mergeCell ref="O6:O7"/>
    <mergeCell ref="P6:P7"/>
    <mergeCell ref="Q6:Q7"/>
    <mergeCell ref="T6:T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25"/>
  <sheetViews>
    <sheetView zoomScalePageLayoutView="0" workbookViewId="0" topLeftCell="A1">
      <selection activeCell="B12" sqref="B12:M12"/>
    </sheetView>
  </sheetViews>
  <sheetFormatPr defaultColWidth="9.00390625" defaultRowHeight="12.75"/>
  <cols>
    <col min="1" max="1" width="1.00390625" style="39" customWidth="1"/>
    <col min="2" max="2" width="9.625" style="38" customWidth="1"/>
    <col min="3" max="3" width="17.75390625" style="39" customWidth="1"/>
    <col min="4" max="4" width="14.75390625" style="39" customWidth="1"/>
    <col min="5" max="5" width="36.875" style="39" bestFit="1" customWidth="1"/>
    <col min="6" max="9" width="8.75390625" style="39" customWidth="1"/>
    <col min="10" max="10" width="16.875" style="39" hidden="1" customWidth="1"/>
    <col min="11" max="11" width="9.625" style="39" customWidth="1"/>
    <col min="12" max="16384" width="9.125" style="39" customWidth="1"/>
  </cols>
  <sheetData>
    <row r="1" ht="5.25" customHeight="1"/>
    <row r="2" spans="2:11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</row>
    <row r="3" spans="2:5" ht="15.75" thickBot="1">
      <c r="B3" s="44" t="s">
        <v>45</v>
      </c>
      <c r="E3" s="45"/>
    </row>
    <row r="4" spans="2:9" s="38" customFormat="1" ht="12.75">
      <c r="B4" s="46" t="s">
        <v>52</v>
      </c>
      <c r="E4" s="47"/>
      <c r="F4" s="48" t="s">
        <v>21</v>
      </c>
      <c r="G4" s="49">
        <v>178</v>
      </c>
      <c r="H4" s="49" t="s">
        <v>22</v>
      </c>
      <c r="I4" s="50">
        <v>43</v>
      </c>
    </row>
    <row r="5" spans="4:9" s="38" customFormat="1" ht="13.5" thickBot="1">
      <c r="D5" s="38" t="s">
        <v>1</v>
      </c>
      <c r="E5" s="45"/>
      <c r="F5" s="52" t="s">
        <v>23</v>
      </c>
      <c r="G5" s="53">
        <v>4.1</v>
      </c>
      <c r="H5" s="53" t="s">
        <v>24</v>
      </c>
      <c r="I5" s="54">
        <v>65</v>
      </c>
    </row>
    <row r="6" spans="2:13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46</v>
      </c>
      <c r="G6" s="201"/>
      <c r="H6" s="201"/>
      <c r="I6" s="202"/>
      <c r="J6" s="182" t="s">
        <v>33</v>
      </c>
      <c r="K6" s="182" t="s">
        <v>33</v>
      </c>
      <c r="L6" s="182" t="s">
        <v>328</v>
      </c>
      <c r="M6" s="182" t="s">
        <v>326</v>
      </c>
    </row>
    <row r="7" spans="2:13" ht="23.2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59" t="s">
        <v>37</v>
      </c>
      <c r="J7" s="188"/>
      <c r="K7" s="188"/>
      <c r="L7" s="183"/>
      <c r="M7" s="183"/>
    </row>
    <row r="8" spans="2:13" ht="13.5" thickBot="1">
      <c r="B8" s="61">
        <v>6513</v>
      </c>
      <c r="C8" s="62" t="s">
        <v>53</v>
      </c>
      <c r="D8" s="62" t="s">
        <v>313</v>
      </c>
      <c r="E8" s="63" t="s">
        <v>54</v>
      </c>
      <c r="F8" s="64">
        <v>5</v>
      </c>
      <c r="G8" s="65">
        <v>42.97</v>
      </c>
      <c r="H8" s="66">
        <f aca="true" t="shared" si="0" ref="H8:H24">IF(OR(G8="снят",G8="н/я",G8&gt;I$5),120,IF(G8&gt;I$4,G8-I$4,0))</f>
        <v>0</v>
      </c>
      <c r="I8" s="67">
        <f aca="true" t="shared" si="1" ref="I8:I24">IF(H8=120,120,F8+H8)</f>
        <v>5</v>
      </c>
      <c r="J8" s="74">
        <v>1</v>
      </c>
      <c r="K8" s="74">
        <f>IF(OR(G8="снят",G8="н/я",G8&gt;I$5,G8=0),"—",1)</f>
        <v>1</v>
      </c>
      <c r="L8" s="174">
        <f>$G$4/G8</f>
        <v>4.142424947637887</v>
      </c>
      <c r="M8" s="167">
        <v>2</v>
      </c>
    </row>
    <row r="9" spans="2:13" ht="13.5" thickBot="1">
      <c r="B9" s="61">
        <v>6510</v>
      </c>
      <c r="C9" s="62" t="s">
        <v>59</v>
      </c>
      <c r="D9" s="62" t="s">
        <v>313</v>
      </c>
      <c r="E9" s="63" t="s">
        <v>65</v>
      </c>
      <c r="F9" s="75">
        <v>5</v>
      </c>
      <c r="G9" s="76">
        <v>43</v>
      </c>
      <c r="H9" s="69">
        <f t="shared" si="0"/>
        <v>0</v>
      </c>
      <c r="I9" s="70">
        <f>IF(H9=120,120,F9+H9)</f>
        <v>5</v>
      </c>
      <c r="J9" s="74">
        <v>2</v>
      </c>
      <c r="K9" s="78">
        <f aca="true" t="shared" si="2" ref="K9:K24">IF(OR(G9="снят",G9="н/я",G9&gt;I$5,G9=0),"—",K8+1)</f>
        <v>2</v>
      </c>
      <c r="L9" s="174">
        <f aca="true" t="shared" si="3" ref="L9:L19">$G$4/G9</f>
        <v>4.1395348837209305</v>
      </c>
      <c r="M9" s="166">
        <v>2</v>
      </c>
    </row>
    <row r="10" spans="2:13" ht="13.5" thickBot="1">
      <c r="B10" s="61">
        <v>6518</v>
      </c>
      <c r="C10" s="62" t="s">
        <v>55</v>
      </c>
      <c r="D10" s="62" t="s">
        <v>314</v>
      </c>
      <c r="E10" s="63" t="s">
        <v>56</v>
      </c>
      <c r="F10" s="75">
        <v>0</v>
      </c>
      <c r="G10" s="76">
        <v>49.09</v>
      </c>
      <c r="H10" s="69">
        <f t="shared" si="0"/>
        <v>6.090000000000003</v>
      </c>
      <c r="I10" s="70">
        <f>IF(H10=120,120,F10+H10)</f>
        <v>6.090000000000003</v>
      </c>
      <c r="J10" s="74">
        <v>3</v>
      </c>
      <c r="K10" s="78">
        <f t="shared" si="2"/>
        <v>3</v>
      </c>
      <c r="L10" s="174">
        <f t="shared" si="3"/>
        <v>3.6259930739458137</v>
      </c>
      <c r="M10" s="166">
        <v>2</v>
      </c>
    </row>
    <row r="11" spans="2:13" ht="13.5" thickBot="1">
      <c r="B11" s="61">
        <v>6501</v>
      </c>
      <c r="C11" s="62" t="s">
        <v>59</v>
      </c>
      <c r="D11" s="62" t="s">
        <v>313</v>
      </c>
      <c r="E11" s="63" t="s">
        <v>60</v>
      </c>
      <c r="F11" s="75">
        <v>5</v>
      </c>
      <c r="G11" s="76">
        <v>44.59</v>
      </c>
      <c r="H11" s="69">
        <f t="shared" si="0"/>
        <v>1.5900000000000034</v>
      </c>
      <c r="I11" s="70">
        <f t="shared" si="1"/>
        <v>6.590000000000003</v>
      </c>
      <c r="J11" s="74">
        <v>4</v>
      </c>
      <c r="K11" s="78">
        <f t="shared" si="2"/>
        <v>4</v>
      </c>
      <c r="L11" s="174">
        <f t="shared" si="3"/>
        <v>3.9919264409060324</v>
      </c>
      <c r="M11" s="166">
        <v>2</v>
      </c>
    </row>
    <row r="12" spans="2:13" ht="13.5" thickBot="1">
      <c r="B12" s="207">
        <v>6503</v>
      </c>
      <c r="C12" s="208" t="s">
        <v>79</v>
      </c>
      <c r="D12" s="208" t="s">
        <v>318</v>
      </c>
      <c r="E12" s="209" t="s">
        <v>80</v>
      </c>
      <c r="F12" s="210">
        <v>5</v>
      </c>
      <c r="G12" s="211">
        <v>46.34</v>
      </c>
      <c r="H12" s="212">
        <f t="shared" si="0"/>
        <v>3.3400000000000034</v>
      </c>
      <c r="I12" s="213">
        <f t="shared" si="1"/>
        <v>8.340000000000003</v>
      </c>
      <c r="J12" s="214">
        <v>5</v>
      </c>
      <c r="K12" s="215">
        <f t="shared" si="2"/>
        <v>5</v>
      </c>
      <c r="L12" s="216">
        <f t="shared" si="3"/>
        <v>3.8411739318083726</v>
      </c>
      <c r="M12" s="217">
        <v>2</v>
      </c>
    </row>
    <row r="13" spans="2:13" ht="13.5" thickBot="1">
      <c r="B13" s="61">
        <v>6530</v>
      </c>
      <c r="C13" s="62" t="s">
        <v>68</v>
      </c>
      <c r="D13" s="62" t="s">
        <v>316</v>
      </c>
      <c r="E13" s="63" t="s">
        <v>69</v>
      </c>
      <c r="F13" s="75">
        <v>5</v>
      </c>
      <c r="G13" s="76">
        <v>46.43</v>
      </c>
      <c r="H13" s="69">
        <f t="shared" si="0"/>
        <v>3.4299999999999997</v>
      </c>
      <c r="I13" s="70">
        <f t="shared" si="1"/>
        <v>8.43</v>
      </c>
      <c r="J13" s="74">
        <v>6</v>
      </c>
      <c r="K13" s="78">
        <f t="shared" si="2"/>
        <v>6</v>
      </c>
      <c r="L13" s="174">
        <f t="shared" si="3"/>
        <v>3.8337281929786777</v>
      </c>
      <c r="M13" s="166">
        <v>2</v>
      </c>
    </row>
    <row r="14" spans="2:13" ht="13.5" thickBot="1">
      <c r="B14" s="61">
        <v>6502</v>
      </c>
      <c r="C14" s="62" t="s">
        <v>70</v>
      </c>
      <c r="D14" s="62" t="s">
        <v>313</v>
      </c>
      <c r="E14" s="63" t="s">
        <v>71</v>
      </c>
      <c r="F14" s="75">
        <v>10</v>
      </c>
      <c r="G14" s="76">
        <v>42.32</v>
      </c>
      <c r="H14" s="69">
        <f t="shared" si="0"/>
        <v>0</v>
      </c>
      <c r="I14" s="70">
        <f t="shared" si="1"/>
        <v>10</v>
      </c>
      <c r="J14" s="74">
        <v>7</v>
      </c>
      <c r="K14" s="78">
        <f t="shared" si="2"/>
        <v>7</v>
      </c>
      <c r="L14" s="174">
        <f t="shared" si="3"/>
        <v>4.206049149338375</v>
      </c>
      <c r="M14" s="166">
        <v>3</v>
      </c>
    </row>
    <row r="15" spans="2:13" ht="13.5" thickBot="1">
      <c r="B15" s="61">
        <v>6527</v>
      </c>
      <c r="C15" s="62" t="s">
        <v>73</v>
      </c>
      <c r="D15" s="62" t="s">
        <v>316</v>
      </c>
      <c r="E15" s="63" t="s">
        <v>74</v>
      </c>
      <c r="F15" s="75">
        <v>0</v>
      </c>
      <c r="G15" s="76">
        <v>53.47</v>
      </c>
      <c r="H15" s="69">
        <f t="shared" si="0"/>
        <v>10.469999999999999</v>
      </c>
      <c r="I15" s="70">
        <f t="shared" si="1"/>
        <v>10.469999999999999</v>
      </c>
      <c r="J15" s="74">
        <v>8</v>
      </c>
      <c r="K15" s="78">
        <f t="shared" si="2"/>
        <v>8</v>
      </c>
      <c r="L15" s="174">
        <f t="shared" si="3"/>
        <v>3.3289695156162336</v>
      </c>
      <c r="M15" s="166">
        <v>3</v>
      </c>
    </row>
    <row r="16" spans="2:13" ht="13.5" thickBot="1">
      <c r="B16" s="61">
        <v>6509</v>
      </c>
      <c r="C16" s="62" t="s">
        <v>63</v>
      </c>
      <c r="D16" s="62" t="s">
        <v>316</v>
      </c>
      <c r="E16" s="63" t="s">
        <v>64</v>
      </c>
      <c r="F16" s="75">
        <v>5</v>
      </c>
      <c r="G16" s="76">
        <v>49.71</v>
      </c>
      <c r="H16" s="69">
        <f t="shared" si="0"/>
        <v>6.710000000000001</v>
      </c>
      <c r="I16" s="70">
        <f t="shared" si="1"/>
        <v>11.71</v>
      </c>
      <c r="J16" s="74">
        <v>9</v>
      </c>
      <c r="K16" s="78">
        <f t="shared" si="2"/>
        <v>9</v>
      </c>
      <c r="L16" s="174">
        <f t="shared" si="3"/>
        <v>3.5807684570508953</v>
      </c>
      <c r="M16" s="166">
        <v>2</v>
      </c>
    </row>
    <row r="17" spans="2:13" ht="13.5" thickBot="1">
      <c r="B17" s="61">
        <v>6516</v>
      </c>
      <c r="C17" s="62" t="s">
        <v>68</v>
      </c>
      <c r="D17" s="62" t="s">
        <v>316</v>
      </c>
      <c r="E17" s="63" t="s">
        <v>72</v>
      </c>
      <c r="F17" s="75">
        <v>10</v>
      </c>
      <c r="G17" s="76">
        <v>47.28</v>
      </c>
      <c r="H17" s="69">
        <f t="shared" si="0"/>
        <v>4.280000000000001</v>
      </c>
      <c r="I17" s="70">
        <f t="shared" si="1"/>
        <v>14.280000000000001</v>
      </c>
      <c r="J17" s="74">
        <v>10</v>
      </c>
      <c r="K17" s="78">
        <f t="shared" si="2"/>
        <v>10</v>
      </c>
      <c r="L17" s="174">
        <f t="shared" si="3"/>
        <v>3.764805414551607</v>
      </c>
      <c r="M17" s="166">
        <v>3</v>
      </c>
    </row>
    <row r="18" spans="2:13" ht="13.5" thickBot="1">
      <c r="B18" s="61">
        <v>6507</v>
      </c>
      <c r="C18" s="62" t="s">
        <v>66</v>
      </c>
      <c r="D18" s="62" t="s">
        <v>315</v>
      </c>
      <c r="E18" s="63" t="s">
        <v>67</v>
      </c>
      <c r="F18" s="75">
        <v>5</v>
      </c>
      <c r="G18" s="76">
        <v>53.99</v>
      </c>
      <c r="H18" s="69">
        <f t="shared" si="0"/>
        <v>10.990000000000002</v>
      </c>
      <c r="I18" s="70">
        <f t="shared" si="1"/>
        <v>15.990000000000002</v>
      </c>
      <c r="J18" s="74">
        <v>11</v>
      </c>
      <c r="K18" s="78">
        <f t="shared" si="2"/>
        <v>11</v>
      </c>
      <c r="L18" s="174">
        <f t="shared" si="3"/>
        <v>3.2969068345989996</v>
      </c>
      <c r="M18" s="166">
        <v>3</v>
      </c>
    </row>
    <row r="19" spans="2:13" ht="13.5" thickBot="1">
      <c r="B19" s="61">
        <v>6533</v>
      </c>
      <c r="C19" s="62" t="s">
        <v>274</v>
      </c>
      <c r="D19" s="62" t="s">
        <v>314</v>
      </c>
      <c r="E19" s="63" t="s">
        <v>104</v>
      </c>
      <c r="F19" s="75">
        <v>10</v>
      </c>
      <c r="G19" s="76">
        <v>50.68</v>
      </c>
      <c r="H19" s="69">
        <f t="shared" si="0"/>
        <v>7.68</v>
      </c>
      <c r="I19" s="70">
        <f t="shared" si="1"/>
        <v>17.68</v>
      </c>
      <c r="J19" s="74">
        <v>12</v>
      </c>
      <c r="K19" s="78">
        <f t="shared" si="2"/>
        <v>12</v>
      </c>
      <c r="L19" s="174">
        <f t="shared" si="3"/>
        <v>3.5122336227308604</v>
      </c>
      <c r="M19" s="166">
        <v>3</v>
      </c>
    </row>
    <row r="20" spans="2:13" ht="13.5" thickBot="1">
      <c r="B20" s="61">
        <v>6504</v>
      </c>
      <c r="C20" s="62" t="s">
        <v>57</v>
      </c>
      <c r="D20" s="62" t="s">
        <v>313</v>
      </c>
      <c r="E20" s="63" t="s">
        <v>58</v>
      </c>
      <c r="F20" s="75">
        <v>0</v>
      </c>
      <c r="G20" s="76" t="s">
        <v>91</v>
      </c>
      <c r="H20" s="69">
        <f t="shared" si="0"/>
        <v>120</v>
      </c>
      <c r="I20" s="70">
        <f t="shared" si="1"/>
        <v>120</v>
      </c>
      <c r="J20" s="74">
        <v>13</v>
      </c>
      <c r="K20" s="78" t="str">
        <f t="shared" si="2"/>
        <v>—</v>
      </c>
      <c r="L20" s="175"/>
      <c r="M20" s="166"/>
    </row>
    <row r="21" spans="2:13" ht="13.5" thickBot="1">
      <c r="B21" s="61">
        <v>6515</v>
      </c>
      <c r="C21" s="62" t="s">
        <v>75</v>
      </c>
      <c r="D21" s="62" t="s">
        <v>317</v>
      </c>
      <c r="E21" s="63" t="s">
        <v>76</v>
      </c>
      <c r="F21" s="75">
        <v>0</v>
      </c>
      <c r="G21" s="76" t="s">
        <v>91</v>
      </c>
      <c r="H21" s="69">
        <f t="shared" si="0"/>
        <v>120</v>
      </c>
      <c r="I21" s="70">
        <f t="shared" si="1"/>
        <v>120</v>
      </c>
      <c r="J21" s="74">
        <v>14</v>
      </c>
      <c r="K21" s="78" t="str">
        <f t="shared" si="2"/>
        <v>—</v>
      </c>
      <c r="L21" s="175"/>
      <c r="M21" s="166"/>
    </row>
    <row r="22" spans="2:13" ht="13.5" thickBot="1">
      <c r="B22" s="61">
        <v>6523</v>
      </c>
      <c r="C22" s="62" t="s">
        <v>77</v>
      </c>
      <c r="D22" s="62" t="s">
        <v>313</v>
      </c>
      <c r="E22" s="63" t="s">
        <v>78</v>
      </c>
      <c r="F22" s="75">
        <v>0</v>
      </c>
      <c r="G22" s="76" t="s">
        <v>91</v>
      </c>
      <c r="H22" s="69">
        <f t="shared" si="0"/>
        <v>120</v>
      </c>
      <c r="I22" s="70">
        <f t="shared" si="1"/>
        <v>120</v>
      </c>
      <c r="J22" s="74">
        <v>15</v>
      </c>
      <c r="K22" s="78" t="str">
        <f t="shared" si="2"/>
        <v>—</v>
      </c>
      <c r="L22" s="175"/>
      <c r="M22" s="166"/>
    </row>
    <row r="23" spans="2:13" ht="13.5" thickBot="1">
      <c r="B23" s="61">
        <v>6524</v>
      </c>
      <c r="C23" s="62" t="s">
        <v>109</v>
      </c>
      <c r="D23" s="62" t="s">
        <v>316</v>
      </c>
      <c r="E23" s="63" t="s">
        <v>110</v>
      </c>
      <c r="F23" s="75">
        <v>0</v>
      </c>
      <c r="G23" s="76" t="s">
        <v>91</v>
      </c>
      <c r="H23" s="69">
        <f t="shared" si="0"/>
        <v>120</v>
      </c>
      <c r="I23" s="70">
        <f t="shared" si="1"/>
        <v>120</v>
      </c>
      <c r="J23" s="74">
        <v>16</v>
      </c>
      <c r="K23" s="78" t="str">
        <f t="shared" si="2"/>
        <v>—</v>
      </c>
      <c r="L23" s="175"/>
      <c r="M23" s="166"/>
    </row>
    <row r="24" spans="2:13" ht="12.75">
      <c r="B24" s="61">
        <v>6525</v>
      </c>
      <c r="C24" s="62" t="s">
        <v>61</v>
      </c>
      <c r="D24" s="62" t="s">
        <v>315</v>
      </c>
      <c r="E24" s="63" t="s">
        <v>62</v>
      </c>
      <c r="F24" s="75">
        <v>0</v>
      </c>
      <c r="G24" s="76" t="s">
        <v>91</v>
      </c>
      <c r="H24" s="69">
        <f t="shared" si="0"/>
        <v>120</v>
      </c>
      <c r="I24" s="70">
        <f t="shared" si="1"/>
        <v>120</v>
      </c>
      <c r="J24" s="74">
        <v>17</v>
      </c>
      <c r="K24" s="78" t="str">
        <f t="shared" si="2"/>
        <v>—</v>
      </c>
      <c r="L24" s="175"/>
      <c r="M24" s="166"/>
    </row>
    <row r="25" spans="2:13" ht="13.5" thickBot="1">
      <c r="B25" s="79"/>
      <c r="C25" s="80"/>
      <c r="D25" s="80"/>
      <c r="E25" s="81"/>
      <c r="F25" s="82"/>
      <c r="G25" s="80"/>
      <c r="H25" s="80"/>
      <c r="I25" s="83"/>
      <c r="J25" s="85"/>
      <c r="K25" s="85"/>
      <c r="L25" s="176"/>
      <c r="M25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23"/>
  <sheetViews>
    <sheetView zoomScalePageLayoutView="0" workbookViewId="0" topLeftCell="A1">
      <selection activeCell="B22" sqref="B22:M22"/>
    </sheetView>
  </sheetViews>
  <sheetFormatPr defaultColWidth="9.00390625" defaultRowHeight="12.75"/>
  <cols>
    <col min="1" max="1" width="1.00390625" style="39" customWidth="1"/>
    <col min="2" max="2" width="9.00390625" style="38" customWidth="1"/>
    <col min="3" max="3" width="17.75390625" style="39" customWidth="1"/>
    <col min="4" max="4" width="14.75390625" style="39" customWidth="1"/>
    <col min="5" max="5" width="33.875" style="39" bestFit="1" customWidth="1"/>
    <col min="6" max="9" width="8.75390625" style="39" customWidth="1"/>
    <col min="10" max="10" width="15.00390625" style="39" hidden="1" customWidth="1"/>
    <col min="11" max="11" width="9.625" style="39" customWidth="1"/>
    <col min="12" max="16384" width="9.125" style="39" customWidth="1"/>
  </cols>
  <sheetData>
    <row r="1" ht="5.25" customHeight="1"/>
    <row r="2" spans="2:11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</row>
    <row r="3" spans="2:5" ht="15.75" thickBot="1">
      <c r="B3" s="44" t="str">
        <f>'F-Maxi'!B3</f>
        <v>финал</v>
      </c>
      <c r="E3" s="45"/>
    </row>
    <row r="4" spans="2:9" s="38" customFormat="1" ht="12.75">
      <c r="B4" s="46" t="s">
        <v>117</v>
      </c>
      <c r="E4" s="47"/>
      <c r="F4" s="48" t="s">
        <v>21</v>
      </c>
      <c r="G4" s="49">
        <v>178</v>
      </c>
      <c r="H4" s="49" t="s">
        <v>22</v>
      </c>
      <c r="I4" s="50">
        <v>43</v>
      </c>
    </row>
    <row r="5" spans="4:9" s="38" customFormat="1" ht="13.5" thickBot="1">
      <c r="D5" s="38" t="s">
        <v>1</v>
      </c>
      <c r="E5" s="45"/>
      <c r="F5" s="52" t="s">
        <v>23</v>
      </c>
      <c r="G5" s="53">
        <v>4.1</v>
      </c>
      <c r="H5" s="53" t="s">
        <v>24</v>
      </c>
      <c r="I5" s="54">
        <v>65</v>
      </c>
    </row>
    <row r="6" spans="2:13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46</v>
      </c>
      <c r="G6" s="201"/>
      <c r="H6" s="201"/>
      <c r="I6" s="202"/>
      <c r="J6" s="182" t="s">
        <v>33</v>
      </c>
      <c r="K6" s="182" t="s">
        <v>33</v>
      </c>
      <c r="L6" s="182" t="s">
        <v>328</v>
      </c>
      <c r="M6" s="182" t="s">
        <v>326</v>
      </c>
    </row>
    <row r="7" spans="2:13" ht="23.2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59" t="s">
        <v>37</v>
      </c>
      <c r="J7" s="188"/>
      <c r="K7" s="188"/>
      <c r="L7" s="183"/>
      <c r="M7" s="183"/>
    </row>
    <row r="8" spans="2:13" ht="13.5" thickBot="1">
      <c r="B8" s="61">
        <v>5521</v>
      </c>
      <c r="C8" s="62" t="s">
        <v>59</v>
      </c>
      <c r="D8" s="62" t="s">
        <v>313</v>
      </c>
      <c r="E8" s="63" t="s">
        <v>118</v>
      </c>
      <c r="F8" s="64">
        <v>0</v>
      </c>
      <c r="G8" s="65">
        <v>42.78</v>
      </c>
      <c r="H8" s="66">
        <f aca="true" t="shared" si="0" ref="H8:H22">IF(OR(G8="снят",G8="н/я",G8&gt;I$5),120,IF(G8&gt;I$4,G8-I$4,0))</f>
        <v>0</v>
      </c>
      <c r="I8" s="67">
        <f aca="true" t="shared" si="1" ref="I8:I22">IF(H8=120,120,F8+H8)</f>
        <v>0</v>
      </c>
      <c r="J8" s="74">
        <v>1</v>
      </c>
      <c r="K8" s="74">
        <f>IF(OR(G8="снят",G8="н/я",G8&gt;I$5,G8=0),"—",1)</f>
        <v>1</v>
      </c>
      <c r="L8" s="174">
        <f>$G$4/G8</f>
        <v>4.160822814399252</v>
      </c>
      <c r="M8" s="167" t="s">
        <v>329</v>
      </c>
    </row>
    <row r="9" spans="2:13" ht="13.5" thickBot="1">
      <c r="B9" s="207">
        <v>5507</v>
      </c>
      <c r="C9" s="208" t="s">
        <v>79</v>
      </c>
      <c r="D9" s="208" t="s">
        <v>318</v>
      </c>
      <c r="E9" s="209" t="s">
        <v>127</v>
      </c>
      <c r="F9" s="210">
        <v>5</v>
      </c>
      <c r="G9" s="211">
        <v>45.53</v>
      </c>
      <c r="H9" s="212">
        <f t="shared" si="0"/>
        <v>2.530000000000001</v>
      </c>
      <c r="I9" s="213">
        <f t="shared" si="1"/>
        <v>7.530000000000001</v>
      </c>
      <c r="J9" s="214">
        <v>2</v>
      </c>
      <c r="K9" s="215">
        <f aca="true" t="shared" si="2" ref="K9:K22">IF(OR(G9="снят",G9="н/я",G9&gt;I$5,G9=0),"—",K8+1)</f>
        <v>2</v>
      </c>
      <c r="L9" s="216">
        <f aca="true" t="shared" si="3" ref="L9:L20">$G$4/G9</f>
        <v>3.909510213046343</v>
      </c>
      <c r="M9" s="217">
        <v>2</v>
      </c>
    </row>
    <row r="10" spans="2:13" ht="13.5" thickBot="1">
      <c r="B10" s="61">
        <v>5504</v>
      </c>
      <c r="C10" s="62" t="s">
        <v>59</v>
      </c>
      <c r="D10" s="62" t="s">
        <v>313</v>
      </c>
      <c r="E10" s="63" t="s">
        <v>146</v>
      </c>
      <c r="F10" s="75">
        <v>5</v>
      </c>
      <c r="G10" s="76">
        <v>45.84</v>
      </c>
      <c r="H10" s="69">
        <f t="shared" si="0"/>
        <v>2.8400000000000034</v>
      </c>
      <c r="I10" s="70">
        <f t="shared" si="1"/>
        <v>7.840000000000003</v>
      </c>
      <c r="J10" s="74">
        <v>3</v>
      </c>
      <c r="K10" s="78">
        <f t="shared" si="2"/>
        <v>3</v>
      </c>
      <c r="L10" s="174">
        <f t="shared" si="3"/>
        <v>3.883071553228621</v>
      </c>
      <c r="M10" s="166">
        <v>2</v>
      </c>
    </row>
    <row r="11" spans="2:13" ht="13.5" thickBot="1">
      <c r="B11" s="61">
        <v>5531</v>
      </c>
      <c r="C11" s="62" t="s">
        <v>119</v>
      </c>
      <c r="D11" s="62" t="s">
        <v>314</v>
      </c>
      <c r="E11" s="63" t="s">
        <v>120</v>
      </c>
      <c r="F11" s="75">
        <v>5</v>
      </c>
      <c r="G11" s="76">
        <v>46.71</v>
      </c>
      <c r="H11" s="69">
        <f t="shared" si="0"/>
        <v>3.710000000000001</v>
      </c>
      <c r="I11" s="70">
        <f t="shared" si="1"/>
        <v>8.71</v>
      </c>
      <c r="J11" s="74">
        <v>4</v>
      </c>
      <c r="K11" s="78">
        <f t="shared" si="2"/>
        <v>4</v>
      </c>
      <c r="L11" s="174">
        <f t="shared" si="3"/>
        <v>3.8107471633483194</v>
      </c>
      <c r="M11" s="166">
        <v>2</v>
      </c>
    </row>
    <row r="12" spans="2:13" ht="13.5" thickBot="1">
      <c r="B12" s="61">
        <v>5525</v>
      </c>
      <c r="C12" s="62" t="s">
        <v>132</v>
      </c>
      <c r="D12" s="62" t="s">
        <v>313</v>
      </c>
      <c r="E12" s="63" t="s">
        <v>133</v>
      </c>
      <c r="F12" s="75">
        <v>5</v>
      </c>
      <c r="G12" s="76">
        <v>46.75</v>
      </c>
      <c r="H12" s="69">
        <f t="shared" si="0"/>
        <v>3.75</v>
      </c>
      <c r="I12" s="70">
        <f t="shared" si="1"/>
        <v>8.75</v>
      </c>
      <c r="J12" s="74">
        <v>5</v>
      </c>
      <c r="K12" s="78">
        <f t="shared" si="2"/>
        <v>5</v>
      </c>
      <c r="L12" s="174">
        <f t="shared" si="3"/>
        <v>3.807486631016043</v>
      </c>
      <c r="M12" s="166">
        <v>2</v>
      </c>
    </row>
    <row r="13" spans="2:13" ht="13.5" thickBot="1">
      <c r="B13" s="61">
        <v>5505</v>
      </c>
      <c r="C13" s="62" t="s">
        <v>164</v>
      </c>
      <c r="D13" s="62" t="s">
        <v>321</v>
      </c>
      <c r="E13" s="63" t="s">
        <v>165</v>
      </c>
      <c r="F13" s="75">
        <v>5</v>
      </c>
      <c r="G13" s="76">
        <v>48.08</v>
      </c>
      <c r="H13" s="69">
        <f t="shared" si="0"/>
        <v>5.079999999999998</v>
      </c>
      <c r="I13" s="70">
        <f t="shared" si="1"/>
        <v>10.079999999999998</v>
      </c>
      <c r="J13" s="74">
        <v>6</v>
      </c>
      <c r="K13" s="78">
        <f t="shared" si="2"/>
        <v>6</v>
      </c>
      <c r="L13" s="174">
        <f t="shared" si="3"/>
        <v>3.70216306156406</v>
      </c>
      <c r="M13" s="166">
        <v>2</v>
      </c>
    </row>
    <row r="14" spans="2:13" ht="13.5" thickBot="1">
      <c r="B14" s="61">
        <v>5508</v>
      </c>
      <c r="C14" s="62" t="s">
        <v>125</v>
      </c>
      <c r="D14" s="62" t="s">
        <v>320</v>
      </c>
      <c r="E14" s="63" t="s">
        <v>126</v>
      </c>
      <c r="F14" s="75">
        <v>5</v>
      </c>
      <c r="G14" s="76">
        <v>50.96</v>
      </c>
      <c r="H14" s="69">
        <f t="shared" si="0"/>
        <v>7.960000000000001</v>
      </c>
      <c r="I14" s="70">
        <f t="shared" si="1"/>
        <v>12.96</v>
      </c>
      <c r="J14" s="74">
        <v>7</v>
      </c>
      <c r="K14" s="78">
        <f t="shared" si="2"/>
        <v>7</v>
      </c>
      <c r="L14" s="174">
        <f t="shared" si="3"/>
        <v>3.4929356357927785</v>
      </c>
      <c r="M14" s="166">
        <v>2</v>
      </c>
    </row>
    <row r="15" spans="2:13" ht="13.5" thickBot="1">
      <c r="B15" s="61">
        <v>5529</v>
      </c>
      <c r="C15" s="62" t="s">
        <v>128</v>
      </c>
      <c r="D15" s="62" t="s">
        <v>313</v>
      </c>
      <c r="E15" s="63" t="s">
        <v>129</v>
      </c>
      <c r="F15" s="75">
        <v>10</v>
      </c>
      <c r="G15" s="76">
        <v>51.75</v>
      </c>
      <c r="H15" s="69">
        <f t="shared" si="0"/>
        <v>8.75</v>
      </c>
      <c r="I15" s="70">
        <f t="shared" si="1"/>
        <v>18.75</v>
      </c>
      <c r="J15" s="74">
        <v>8</v>
      </c>
      <c r="K15" s="78">
        <f t="shared" si="2"/>
        <v>8</v>
      </c>
      <c r="L15" s="174">
        <f t="shared" si="3"/>
        <v>3.4396135265700485</v>
      </c>
      <c r="M15" s="166">
        <v>3</v>
      </c>
    </row>
    <row r="16" spans="2:13" ht="13.5" thickBot="1">
      <c r="B16" s="207">
        <v>5522</v>
      </c>
      <c r="C16" s="208" t="s">
        <v>137</v>
      </c>
      <c r="D16" s="208" t="s">
        <v>318</v>
      </c>
      <c r="E16" s="209" t="s">
        <v>138</v>
      </c>
      <c r="F16" s="210">
        <v>15</v>
      </c>
      <c r="G16" s="211">
        <v>48.61</v>
      </c>
      <c r="H16" s="212">
        <f t="shared" si="0"/>
        <v>5.609999999999999</v>
      </c>
      <c r="I16" s="213">
        <f t="shared" si="1"/>
        <v>20.61</v>
      </c>
      <c r="J16" s="214">
        <v>9</v>
      </c>
      <c r="K16" s="215">
        <f t="shared" si="2"/>
        <v>9</v>
      </c>
      <c r="L16" s="216">
        <f t="shared" si="3"/>
        <v>3.661797983953919</v>
      </c>
      <c r="M16" s="217"/>
    </row>
    <row r="17" spans="2:13" ht="13.5" thickBot="1">
      <c r="B17" s="207">
        <v>5512</v>
      </c>
      <c r="C17" s="208" t="s">
        <v>134</v>
      </c>
      <c r="D17" s="208" t="s">
        <v>318</v>
      </c>
      <c r="E17" s="209" t="s">
        <v>135</v>
      </c>
      <c r="F17" s="210">
        <v>15</v>
      </c>
      <c r="G17" s="211">
        <v>48.8</v>
      </c>
      <c r="H17" s="212">
        <f t="shared" si="0"/>
        <v>5.799999999999997</v>
      </c>
      <c r="I17" s="213">
        <f t="shared" si="1"/>
        <v>20.799999999999997</v>
      </c>
      <c r="J17" s="214">
        <v>10</v>
      </c>
      <c r="K17" s="215">
        <f t="shared" si="2"/>
        <v>10</v>
      </c>
      <c r="L17" s="216">
        <f t="shared" si="3"/>
        <v>3.6475409836065578</v>
      </c>
      <c r="M17" s="217"/>
    </row>
    <row r="18" spans="2:13" ht="13.5" thickBot="1">
      <c r="B18" s="61">
        <v>5532</v>
      </c>
      <c r="C18" s="62" t="s">
        <v>121</v>
      </c>
      <c r="D18" s="62" t="s">
        <v>314</v>
      </c>
      <c r="E18" s="63" t="s">
        <v>122</v>
      </c>
      <c r="F18" s="75">
        <v>15</v>
      </c>
      <c r="G18" s="76">
        <v>51.82</v>
      </c>
      <c r="H18" s="69">
        <f t="shared" si="0"/>
        <v>8.82</v>
      </c>
      <c r="I18" s="70">
        <f t="shared" si="1"/>
        <v>23.82</v>
      </c>
      <c r="J18" s="74">
        <v>11</v>
      </c>
      <c r="K18" s="78">
        <f t="shared" si="2"/>
        <v>11</v>
      </c>
      <c r="L18" s="174">
        <f t="shared" si="3"/>
        <v>3.4349671941335393</v>
      </c>
      <c r="M18" s="166"/>
    </row>
    <row r="19" spans="2:13" ht="13.5" thickBot="1">
      <c r="B19" s="61">
        <v>5513</v>
      </c>
      <c r="C19" s="62" t="s">
        <v>123</v>
      </c>
      <c r="D19" s="62" t="s">
        <v>320</v>
      </c>
      <c r="E19" s="63" t="s">
        <v>124</v>
      </c>
      <c r="F19" s="75">
        <v>20</v>
      </c>
      <c r="G19" s="76">
        <v>46.9</v>
      </c>
      <c r="H19" s="69">
        <f t="shared" si="0"/>
        <v>3.8999999999999986</v>
      </c>
      <c r="I19" s="70">
        <f t="shared" si="1"/>
        <v>23.9</v>
      </c>
      <c r="J19" s="74">
        <v>12</v>
      </c>
      <c r="K19" s="78">
        <f t="shared" si="2"/>
        <v>12</v>
      </c>
      <c r="L19" s="174">
        <f t="shared" si="3"/>
        <v>3.795309168443497</v>
      </c>
      <c r="M19" s="166"/>
    </row>
    <row r="20" spans="2:13" ht="13.5" thickBot="1">
      <c r="B20" s="61">
        <v>5517</v>
      </c>
      <c r="C20" s="62" t="s">
        <v>61</v>
      </c>
      <c r="D20" s="62" t="s">
        <v>315</v>
      </c>
      <c r="E20" s="63" t="s">
        <v>136</v>
      </c>
      <c r="F20" s="75">
        <v>20</v>
      </c>
      <c r="G20" s="76">
        <v>51.43</v>
      </c>
      <c r="H20" s="69">
        <f t="shared" si="0"/>
        <v>8.43</v>
      </c>
      <c r="I20" s="70">
        <f t="shared" si="1"/>
        <v>28.43</v>
      </c>
      <c r="J20" s="74">
        <v>13</v>
      </c>
      <c r="K20" s="78">
        <f t="shared" si="2"/>
        <v>13</v>
      </c>
      <c r="L20" s="174">
        <f t="shared" si="3"/>
        <v>3.4610149718063385</v>
      </c>
      <c r="M20" s="166"/>
    </row>
    <row r="21" spans="2:13" ht="13.5" thickBot="1">
      <c r="B21" s="61">
        <v>5511</v>
      </c>
      <c r="C21" s="62" t="s">
        <v>139</v>
      </c>
      <c r="D21" s="62" t="s">
        <v>315</v>
      </c>
      <c r="E21" s="63" t="s">
        <v>140</v>
      </c>
      <c r="F21" s="75">
        <v>0</v>
      </c>
      <c r="G21" s="76" t="s">
        <v>91</v>
      </c>
      <c r="H21" s="69">
        <f t="shared" si="0"/>
        <v>120</v>
      </c>
      <c r="I21" s="70">
        <f t="shared" si="1"/>
        <v>120</v>
      </c>
      <c r="J21" s="74">
        <v>14</v>
      </c>
      <c r="K21" s="78" t="str">
        <f t="shared" si="2"/>
        <v>—</v>
      </c>
      <c r="L21" s="166"/>
      <c r="M21" s="166"/>
    </row>
    <row r="22" spans="2:13" ht="12.75">
      <c r="B22" s="207">
        <v>5518</v>
      </c>
      <c r="C22" s="208" t="s">
        <v>130</v>
      </c>
      <c r="D22" s="208" t="s">
        <v>318</v>
      </c>
      <c r="E22" s="209" t="s">
        <v>131</v>
      </c>
      <c r="F22" s="210">
        <v>0</v>
      </c>
      <c r="G22" s="211" t="s">
        <v>91</v>
      </c>
      <c r="H22" s="212">
        <f t="shared" si="0"/>
        <v>120</v>
      </c>
      <c r="I22" s="213">
        <f t="shared" si="1"/>
        <v>120</v>
      </c>
      <c r="J22" s="214">
        <v>15</v>
      </c>
      <c r="K22" s="215" t="str">
        <f t="shared" si="2"/>
        <v>—</v>
      </c>
      <c r="L22" s="217"/>
      <c r="M22" s="217"/>
    </row>
    <row r="23" spans="2:13" ht="13.5" thickBot="1">
      <c r="B23" s="79"/>
      <c r="C23" s="80"/>
      <c r="D23" s="80"/>
      <c r="E23" s="81"/>
      <c r="F23" s="82"/>
      <c r="G23" s="80"/>
      <c r="H23" s="80"/>
      <c r="I23" s="83"/>
      <c r="J23" s="85"/>
      <c r="K23" s="85"/>
      <c r="L23" s="85"/>
      <c r="M23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31"/>
  <sheetViews>
    <sheetView zoomScalePageLayoutView="0" workbookViewId="0" topLeftCell="A7">
      <selection activeCell="B27" sqref="B27:M27"/>
    </sheetView>
  </sheetViews>
  <sheetFormatPr defaultColWidth="9.00390625" defaultRowHeight="12.75"/>
  <cols>
    <col min="1" max="1" width="1.00390625" style="39" customWidth="1"/>
    <col min="2" max="2" width="5.125" style="38" customWidth="1"/>
    <col min="3" max="3" width="18.625" style="39" bestFit="1" customWidth="1"/>
    <col min="4" max="4" width="14.75390625" style="39" customWidth="1"/>
    <col min="5" max="5" width="28.00390625" style="39" bestFit="1" customWidth="1"/>
    <col min="6" max="9" width="8.75390625" style="39" customWidth="1"/>
    <col min="10" max="10" width="6.75390625" style="39" hidden="1" customWidth="1"/>
    <col min="11" max="11" width="9.625" style="39" customWidth="1"/>
    <col min="12" max="16384" width="9.125" style="39" customWidth="1"/>
  </cols>
  <sheetData>
    <row r="1" ht="5.25" customHeight="1"/>
    <row r="2" spans="2:11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</row>
    <row r="3" spans="2:5" ht="15.75" thickBot="1">
      <c r="B3" s="44" t="str">
        <f>'F-Maxi'!B3</f>
        <v>финал</v>
      </c>
      <c r="E3" s="45"/>
    </row>
    <row r="4" spans="2:9" s="38" customFormat="1" ht="12.75">
      <c r="B4" s="46" t="s">
        <v>173</v>
      </c>
      <c r="E4" s="47"/>
      <c r="F4" s="48" t="s">
        <v>21</v>
      </c>
      <c r="G4" s="49">
        <v>178</v>
      </c>
      <c r="H4" s="49" t="s">
        <v>22</v>
      </c>
      <c r="I4" s="50">
        <v>43</v>
      </c>
    </row>
    <row r="5" spans="4:9" s="38" customFormat="1" ht="13.5" thickBot="1">
      <c r="D5" s="38" t="s">
        <v>1</v>
      </c>
      <c r="E5" s="45"/>
      <c r="F5" s="52" t="s">
        <v>23</v>
      </c>
      <c r="G5" s="53">
        <v>4.1</v>
      </c>
      <c r="H5" s="53" t="s">
        <v>24</v>
      </c>
      <c r="I5" s="54">
        <v>65</v>
      </c>
    </row>
    <row r="6" spans="2:13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46</v>
      </c>
      <c r="G6" s="201"/>
      <c r="H6" s="201"/>
      <c r="I6" s="202"/>
      <c r="J6" s="182" t="s">
        <v>33</v>
      </c>
      <c r="K6" s="182" t="s">
        <v>33</v>
      </c>
      <c r="L6" s="182" t="s">
        <v>328</v>
      </c>
      <c r="M6" s="182" t="s">
        <v>326</v>
      </c>
    </row>
    <row r="7" spans="2:13" ht="23.2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59" t="s">
        <v>37</v>
      </c>
      <c r="J7" s="188"/>
      <c r="K7" s="188"/>
      <c r="L7" s="183"/>
      <c r="M7" s="183"/>
    </row>
    <row r="8" spans="2:13" ht="13.5" thickBot="1">
      <c r="B8" s="61">
        <v>4017</v>
      </c>
      <c r="C8" s="62" t="s">
        <v>59</v>
      </c>
      <c r="D8" s="62" t="s">
        <v>313</v>
      </c>
      <c r="E8" s="63" t="s">
        <v>176</v>
      </c>
      <c r="F8" s="64">
        <v>0</v>
      </c>
      <c r="G8" s="65">
        <v>42.15</v>
      </c>
      <c r="H8" s="66">
        <f aca="true" t="shared" si="0" ref="H8:H30">IF(OR(G8="снят",G8="н/я",G8&gt;I$5),120,IF(G8&gt;I$4,G8-I$4,0))</f>
        <v>0</v>
      </c>
      <c r="I8" s="67">
        <f aca="true" t="shared" si="1" ref="I8:I30">IF(H8=120,120,F8+H8)</f>
        <v>0</v>
      </c>
      <c r="J8" s="74">
        <v>1</v>
      </c>
      <c r="K8" s="74">
        <f>IF(OR(G8="снят",G8="н/я",G8&gt;I$5,G8=0),"—",1)</f>
        <v>1</v>
      </c>
      <c r="L8" s="174">
        <f>$G$4/G8</f>
        <v>4.223013048635824</v>
      </c>
      <c r="M8" s="167" t="s">
        <v>329</v>
      </c>
    </row>
    <row r="9" spans="2:13" ht="13.5" thickBot="1">
      <c r="B9" s="61">
        <v>4034</v>
      </c>
      <c r="C9" s="62" t="s">
        <v>53</v>
      </c>
      <c r="D9" s="62" t="s">
        <v>313</v>
      </c>
      <c r="E9" s="63" t="s">
        <v>198</v>
      </c>
      <c r="F9" s="75">
        <v>0</v>
      </c>
      <c r="G9" s="76">
        <v>42.96</v>
      </c>
      <c r="H9" s="69">
        <f t="shared" si="0"/>
        <v>0</v>
      </c>
      <c r="I9" s="70">
        <f t="shared" si="1"/>
        <v>0</v>
      </c>
      <c r="J9" s="74">
        <v>2</v>
      </c>
      <c r="K9" s="78">
        <f aca="true" t="shared" si="2" ref="K9:K30">IF(OR(G9="снят",G9="н/я",G9&gt;I$5,G9=0),"—",K8+1)</f>
        <v>2</v>
      </c>
      <c r="L9" s="174">
        <f aca="true" t="shared" si="3" ref="L9:L23">$G$4/G9</f>
        <v>4.143389199255121</v>
      </c>
      <c r="M9" s="166" t="s">
        <v>329</v>
      </c>
    </row>
    <row r="10" spans="2:13" ht="13.5" thickBot="1">
      <c r="B10" s="61">
        <v>4007</v>
      </c>
      <c r="C10" s="62" t="s">
        <v>149</v>
      </c>
      <c r="D10" s="62" t="s">
        <v>317</v>
      </c>
      <c r="E10" s="63" t="s">
        <v>175</v>
      </c>
      <c r="F10" s="75">
        <v>0</v>
      </c>
      <c r="G10" s="76">
        <v>45.13</v>
      </c>
      <c r="H10" s="69">
        <f t="shared" si="0"/>
        <v>2.1300000000000026</v>
      </c>
      <c r="I10" s="70">
        <f t="shared" si="1"/>
        <v>2.1300000000000026</v>
      </c>
      <c r="J10" s="74">
        <v>3</v>
      </c>
      <c r="K10" s="78">
        <f t="shared" si="2"/>
        <v>3</v>
      </c>
      <c r="L10" s="174">
        <f t="shared" si="3"/>
        <v>3.9441613117660093</v>
      </c>
      <c r="M10" s="166" t="s">
        <v>330</v>
      </c>
    </row>
    <row r="11" spans="2:13" ht="13.5" thickBot="1">
      <c r="B11" s="61">
        <v>4002</v>
      </c>
      <c r="C11" s="62" t="s">
        <v>182</v>
      </c>
      <c r="D11" s="62" t="s">
        <v>322</v>
      </c>
      <c r="E11" s="63" t="s">
        <v>183</v>
      </c>
      <c r="F11" s="75">
        <v>0</v>
      </c>
      <c r="G11" s="76">
        <v>45.57</v>
      </c>
      <c r="H11" s="69">
        <f t="shared" si="0"/>
        <v>2.5700000000000003</v>
      </c>
      <c r="I11" s="70">
        <f t="shared" si="1"/>
        <v>2.5700000000000003</v>
      </c>
      <c r="J11" s="74">
        <v>4</v>
      </c>
      <c r="K11" s="78">
        <f t="shared" si="2"/>
        <v>4</v>
      </c>
      <c r="L11" s="174">
        <f t="shared" si="3"/>
        <v>3.9060785604564408</v>
      </c>
      <c r="M11" s="166" t="s">
        <v>330</v>
      </c>
    </row>
    <row r="12" spans="2:13" ht="13.5" thickBot="1">
      <c r="B12" s="61">
        <v>4043</v>
      </c>
      <c r="C12" s="62" t="s">
        <v>180</v>
      </c>
      <c r="D12" s="62" t="s">
        <v>316</v>
      </c>
      <c r="E12" s="63" t="s">
        <v>181</v>
      </c>
      <c r="F12" s="75">
        <v>0</v>
      </c>
      <c r="G12" s="76">
        <v>46.38</v>
      </c>
      <c r="H12" s="69">
        <f t="shared" si="0"/>
        <v>3.3800000000000026</v>
      </c>
      <c r="I12" s="70">
        <f t="shared" si="1"/>
        <v>3.3800000000000026</v>
      </c>
      <c r="J12" s="74">
        <v>5</v>
      </c>
      <c r="K12" s="78">
        <f t="shared" si="2"/>
        <v>5</v>
      </c>
      <c r="L12" s="174">
        <f t="shared" si="3"/>
        <v>3.8378611470461403</v>
      </c>
      <c r="M12" s="166" t="s">
        <v>330</v>
      </c>
    </row>
    <row r="13" spans="2:13" ht="13.5" thickBot="1">
      <c r="B13" s="61">
        <v>4049</v>
      </c>
      <c r="C13" s="62" t="s">
        <v>187</v>
      </c>
      <c r="D13" s="62" t="s">
        <v>313</v>
      </c>
      <c r="E13" s="63" t="s">
        <v>188</v>
      </c>
      <c r="F13" s="75">
        <v>0</v>
      </c>
      <c r="G13" s="76">
        <v>46.44</v>
      </c>
      <c r="H13" s="69">
        <f t="shared" si="0"/>
        <v>3.4399999999999977</v>
      </c>
      <c r="I13" s="70">
        <f t="shared" si="1"/>
        <v>3.4399999999999977</v>
      </c>
      <c r="J13" s="74">
        <v>6</v>
      </c>
      <c r="K13" s="78">
        <f t="shared" si="2"/>
        <v>6</v>
      </c>
      <c r="L13" s="174">
        <f t="shared" si="3"/>
        <v>3.832902670111973</v>
      </c>
      <c r="M13" s="166" t="s">
        <v>330</v>
      </c>
    </row>
    <row r="14" spans="2:13" ht="13.5" thickBot="1">
      <c r="B14" s="61">
        <v>4026</v>
      </c>
      <c r="C14" s="62" t="s">
        <v>184</v>
      </c>
      <c r="D14" s="62" t="s">
        <v>316</v>
      </c>
      <c r="E14" s="63" t="s">
        <v>185</v>
      </c>
      <c r="F14" s="75">
        <v>0</v>
      </c>
      <c r="G14" s="76">
        <v>46.66</v>
      </c>
      <c r="H14" s="69">
        <f t="shared" si="0"/>
        <v>3.6599999999999966</v>
      </c>
      <c r="I14" s="70">
        <f t="shared" si="1"/>
        <v>3.6599999999999966</v>
      </c>
      <c r="J14" s="74">
        <v>7</v>
      </c>
      <c r="K14" s="78">
        <f t="shared" si="2"/>
        <v>7</v>
      </c>
      <c r="L14" s="174">
        <f t="shared" si="3"/>
        <v>3.814830690098586</v>
      </c>
      <c r="M14" s="166" t="s">
        <v>330</v>
      </c>
    </row>
    <row r="15" spans="2:13" ht="13.5" thickBot="1">
      <c r="B15" s="61">
        <v>4024</v>
      </c>
      <c r="C15" s="62" t="s">
        <v>189</v>
      </c>
      <c r="D15" s="62" t="s">
        <v>313</v>
      </c>
      <c r="E15" s="63" t="s">
        <v>190</v>
      </c>
      <c r="F15" s="75">
        <v>0</v>
      </c>
      <c r="G15" s="76">
        <v>47.93</v>
      </c>
      <c r="H15" s="69">
        <f t="shared" si="0"/>
        <v>4.93</v>
      </c>
      <c r="I15" s="70">
        <f t="shared" si="1"/>
        <v>4.93</v>
      </c>
      <c r="J15" s="74">
        <v>8</v>
      </c>
      <c r="K15" s="78">
        <f t="shared" si="2"/>
        <v>8</v>
      </c>
      <c r="L15" s="174">
        <f t="shared" si="3"/>
        <v>3.713749217609013</v>
      </c>
      <c r="M15" s="166">
        <v>1</v>
      </c>
    </row>
    <row r="16" spans="2:13" ht="13.5" thickBot="1">
      <c r="B16" s="207">
        <v>4006</v>
      </c>
      <c r="C16" s="208" t="s">
        <v>153</v>
      </c>
      <c r="D16" s="208" t="s">
        <v>318</v>
      </c>
      <c r="E16" s="209" t="s">
        <v>191</v>
      </c>
      <c r="F16" s="210">
        <v>0</v>
      </c>
      <c r="G16" s="211">
        <v>48</v>
      </c>
      <c r="H16" s="212">
        <f t="shared" si="0"/>
        <v>5</v>
      </c>
      <c r="I16" s="213">
        <f t="shared" si="1"/>
        <v>5</v>
      </c>
      <c r="J16" s="214">
        <v>9</v>
      </c>
      <c r="K16" s="215">
        <f t="shared" si="2"/>
        <v>9</v>
      </c>
      <c r="L16" s="216">
        <f t="shared" si="3"/>
        <v>3.7083333333333335</v>
      </c>
      <c r="M16" s="217">
        <v>1</v>
      </c>
    </row>
    <row r="17" spans="2:13" ht="13.5" thickBot="1">
      <c r="B17" s="61">
        <v>4047</v>
      </c>
      <c r="C17" s="62" t="s">
        <v>63</v>
      </c>
      <c r="D17" s="62" t="s">
        <v>316</v>
      </c>
      <c r="E17" s="63" t="s">
        <v>195</v>
      </c>
      <c r="F17" s="75">
        <v>0</v>
      </c>
      <c r="G17" s="76">
        <v>48.28</v>
      </c>
      <c r="H17" s="69">
        <f t="shared" si="0"/>
        <v>5.280000000000001</v>
      </c>
      <c r="I17" s="70">
        <f t="shared" si="1"/>
        <v>5.280000000000001</v>
      </c>
      <c r="J17" s="74">
        <v>10</v>
      </c>
      <c r="K17" s="78">
        <f t="shared" si="2"/>
        <v>10</v>
      </c>
      <c r="L17" s="174">
        <f t="shared" si="3"/>
        <v>3.6868268434134217</v>
      </c>
      <c r="M17" s="166">
        <v>1</v>
      </c>
    </row>
    <row r="18" spans="2:13" ht="13.5" thickBot="1">
      <c r="B18" s="61">
        <v>4030</v>
      </c>
      <c r="C18" s="62" t="s">
        <v>113</v>
      </c>
      <c r="D18" s="62" t="s">
        <v>316</v>
      </c>
      <c r="E18" s="63" t="s">
        <v>186</v>
      </c>
      <c r="F18" s="75">
        <v>5</v>
      </c>
      <c r="G18" s="76">
        <v>47.06</v>
      </c>
      <c r="H18" s="69">
        <f t="shared" si="0"/>
        <v>4.060000000000002</v>
      </c>
      <c r="I18" s="70">
        <f t="shared" si="1"/>
        <v>9.060000000000002</v>
      </c>
      <c r="J18" s="74">
        <v>11</v>
      </c>
      <c r="K18" s="78">
        <f t="shared" si="2"/>
        <v>11</v>
      </c>
      <c r="L18" s="174">
        <f t="shared" si="3"/>
        <v>3.7824054398640032</v>
      </c>
      <c r="M18" s="166">
        <v>2</v>
      </c>
    </row>
    <row r="19" spans="2:13" ht="13.5" thickBot="1">
      <c r="B19" s="61">
        <v>4028</v>
      </c>
      <c r="C19" s="62" t="s">
        <v>59</v>
      </c>
      <c r="D19" s="62" t="s">
        <v>313</v>
      </c>
      <c r="E19" s="63" t="s">
        <v>201</v>
      </c>
      <c r="F19" s="75">
        <v>5</v>
      </c>
      <c r="G19" s="76">
        <v>49.06</v>
      </c>
      <c r="H19" s="69">
        <f t="shared" si="0"/>
        <v>6.060000000000002</v>
      </c>
      <c r="I19" s="70">
        <f t="shared" si="1"/>
        <v>11.060000000000002</v>
      </c>
      <c r="J19" s="74">
        <v>12</v>
      </c>
      <c r="K19" s="78">
        <f t="shared" si="2"/>
        <v>12</v>
      </c>
      <c r="L19" s="174">
        <f t="shared" si="3"/>
        <v>3.6282103546677535</v>
      </c>
      <c r="M19" s="166">
        <v>2</v>
      </c>
    </row>
    <row r="20" spans="2:13" ht="13.5" thickBot="1">
      <c r="B20" s="61">
        <v>4032</v>
      </c>
      <c r="C20" s="62" t="s">
        <v>119</v>
      </c>
      <c r="D20" s="62" t="s">
        <v>314</v>
      </c>
      <c r="E20" s="63" t="s">
        <v>177</v>
      </c>
      <c r="F20" s="75">
        <v>5</v>
      </c>
      <c r="G20" s="76">
        <v>50.13</v>
      </c>
      <c r="H20" s="69">
        <f t="shared" si="0"/>
        <v>7.130000000000003</v>
      </c>
      <c r="I20" s="70">
        <f t="shared" si="1"/>
        <v>12.130000000000003</v>
      </c>
      <c r="J20" s="74">
        <v>13</v>
      </c>
      <c r="K20" s="78">
        <f t="shared" si="2"/>
        <v>13</v>
      </c>
      <c r="L20" s="174">
        <f t="shared" si="3"/>
        <v>3.5507680031917013</v>
      </c>
      <c r="M20" s="166">
        <v>2</v>
      </c>
    </row>
    <row r="21" spans="2:13" ht="13.5" thickBot="1">
      <c r="B21" s="61">
        <v>4036</v>
      </c>
      <c r="C21" s="62" t="s">
        <v>149</v>
      </c>
      <c r="D21" s="62" t="s">
        <v>317</v>
      </c>
      <c r="E21" s="63" t="s">
        <v>178</v>
      </c>
      <c r="F21" s="75">
        <v>5</v>
      </c>
      <c r="G21" s="76">
        <v>52.46</v>
      </c>
      <c r="H21" s="69">
        <f t="shared" si="0"/>
        <v>9.46</v>
      </c>
      <c r="I21" s="70">
        <f t="shared" si="1"/>
        <v>14.46</v>
      </c>
      <c r="J21" s="74">
        <v>14</v>
      </c>
      <c r="K21" s="78">
        <f t="shared" si="2"/>
        <v>14</v>
      </c>
      <c r="L21" s="174">
        <f t="shared" si="3"/>
        <v>3.393061380099123</v>
      </c>
      <c r="M21" s="166">
        <v>3</v>
      </c>
    </row>
    <row r="22" spans="2:13" ht="13.5" thickBot="1">
      <c r="B22" s="61">
        <v>4044</v>
      </c>
      <c r="C22" s="62" t="s">
        <v>107</v>
      </c>
      <c r="D22" s="62" t="s">
        <v>319</v>
      </c>
      <c r="E22" s="63" t="s">
        <v>200</v>
      </c>
      <c r="F22" s="75">
        <v>10</v>
      </c>
      <c r="G22" s="76">
        <v>53.27</v>
      </c>
      <c r="H22" s="69">
        <f t="shared" si="0"/>
        <v>10.270000000000003</v>
      </c>
      <c r="I22" s="70">
        <f t="shared" si="1"/>
        <v>20.270000000000003</v>
      </c>
      <c r="J22" s="74">
        <v>15</v>
      </c>
      <c r="K22" s="78">
        <f t="shared" si="2"/>
        <v>15</v>
      </c>
      <c r="L22" s="174">
        <f t="shared" si="3"/>
        <v>3.3414679932419746</v>
      </c>
      <c r="M22" s="166">
        <v>3</v>
      </c>
    </row>
    <row r="23" spans="2:13" ht="13.5" thickBot="1">
      <c r="B23" s="207">
        <v>4019</v>
      </c>
      <c r="C23" s="208" t="s">
        <v>137</v>
      </c>
      <c r="D23" s="208" t="s">
        <v>318</v>
      </c>
      <c r="E23" s="209" t="s">
        <v>199</v>
      </c>
      <c r="F23" s="210">
        <v>10</v>
      </c>
      <c r="G23" s="211">
        <v>58.24</v>
      </c>
      <c r="H23" s="212">
        <f t="shared" si="0"/>
        <v>15.240000000000002</v>
      </c>
      <c r="I23" s="213">
        <f t="shared" si="1"/>
        <v>25.240000000000002</v>
      </c>
      <c r="J23" s="214">
        <v>16</v>
      </c>
      <c r="K23" s="215">
        <f t="shared" si="2"/>
        <v>16</v>
      </c>
      <c r="L23" s="216">
        <f t="shared" si="3"/>
        <v>3.056318681318681</v>
      </c>
      <c r="M23" s="217"/>
    </row>
    <row r="24" spans="2:13" ht="13.5" thickBot="1">
      <c r="B24" s="61">
        <v>4004</v>
      </c>
      <c r="C24" s="62" t="s">
        <v>196</v>
      </c>
      <c r="D24" s="62" t="s">
        <v>313</v>
      </c>
      <c r="E24" s="63" t="s">
        <v>197</v>
      </c>
      <c r="F24" s="75">
        <v>0</v>
      </c>
      <c r="G24" s="76" t="s">
        <v>91</v>
      </c>
      <c r="H24" s="69">
        <f t="shared" si="0"/>
        <v>120</v>
      </c>
      <c r="I24" s="70">
        <f t="shared" si="1"/>
        <v>120</v>
      </c>
      <c r="J24" s="74">
        <v>17</v>
      </c>
      <c r="K24" s="78" t="str">
        <f t="shared" si="2"/>
        <v>—</v>
      </c>
      <c r="L24" s="166"/>
      <c r="M24" s="166"/>
    </row>
    <row r="25" spans="2:13" ht="13.5" thickBot="1">
      <c r="B25" s="61">
        <v>4008</v>
      </c>
      <c r="C25" s="62" t="s">
        <v>85</v>
      </c>
      <c r="D25" s="62" t="s">
        <v>316</v>
      </c>
      <c r="E25" s="63" t="s">
        <v>192</v>
      </c>
      <c r="F25" s="75">
        <v>0</v>
      </c>
      <c r="G25" s="76" t="s">
        <v>91</v>
      </c>
      <c r="H25" s="69">
        <f t="shared" si="0"/>
        <v>120</v>
      </c>
      <c r="I25" s="70">
        <f t="shared" si="1"/>
        <v>120</v>
      </c>
      <c r="J25" s="74">
        <v>18</v>
      </c>
      <c r="K25" s="78" t="str">
        <f t="shared" si="2"/>
        <v>—</v>
      </c>
      <c r="L25" s="166"/>
      <c r="M25" s="166"/>
    </row>
    <row r="26" spans="2:13" ht="13.5" thickBot="1">
      <c r="B26" s="61">
        <v>4010</v>
      </c>
      <c r="C26" s="62" t="s">
        <v>193</v>
      </c>
      <c r="D26" s="62" t="s">
        <v>313</v>
      </c>
      <c r="E26" s="63" t="s">
        <v>194</v>
      </c>
      <c r="F26" s="75">
        <v>0</v>
      </c>
      <c r="G26" s="76" t="s">
        <v>91</v>
      </c>
      <c r="H26" s="69">
        <f t="shared" si="0"/>
        <v>120</v>
      </c>
      <c r="I26" s="70">
        <f t="shared" si="1"/>
        <v>120</v>
      </c>
      <c r="J26" s="74">
        <v>19</v>
      </c>
      <c r="K26" s="78" t="str">
        <f t="shared" si="2"/>
        <v>—</v>
      </c>
      <c r="L26" s="166"/>
      <c r="M26" s="166"/>
    </row>
    <row r="27" spans="2:13" ht="13.5" thickBot="1">
      <c r="B27" s="207">
        <v>4012</v>
      </c>
      <c r="C27" s="208" t="s">
        <v>134</v>
      </c>
      <c r="D27" s="208" t="s">
        <v>318</v>
      </c>
      <c r="E27" s="209" t="s">
        <v>174</v>
      </c>
      <c r="F27" s="210">
        <v>0</v>
      </c>
      <c r="G27" s="211" t="s">
        <v>91</v>
      </c>
      <c r="H27" s="212">
        <f t="shared" si="0"/>
        <v>120</v>
      </c>
      <c r="I27" s="213">
        <f t="shared" si="1"/>
        <v>120</v>
      </c>
      <c r="J27" s="214">
        <v>20</v>
      </c>
      <c r="K27" s="215" t="str">
        <f t="shared" si="2"/>
        <v>—</v>
      </c>
      <c r="L27" s="217"/>
      <c r="M27" s="217"/>
    </row>
    <row r="28" spans="2:13" ht="13.5" thickBot="1">
      <c r="B28" s="61">
        <v>4020</v>
      </c>
      <c r="C28" s="62" t="s">
        <v>182</v>
      </c>
      <c r="D28" s="62" t="s">
        <v>322</v>
      </c>
      <c r="E28" s="63" t="s">
        <v>202</v>
      </c>
      <c r="F28" s="75">
        <v>0</v>
      </c>
      <c r="G28" s="76" t="s">
        <v>91</v>
      </c>
      <c r="H28" s="69">
        <f t="shared" si="0"/>
        <v>120</v>
      </c>
      <c r="I28" s="70">
        <f t="shared" si="1"/>
        <v>120</v>
      </c>
      <c r="J28" s="74">
        <v>21</v>
      </c>
      <c r="K28" s="78" t="str">
        <f t="shared" si="2"/>
        <v>—</v>
      </c>
      <c r="L28" s="166"/>
      <c r="M28" s="166"/>
    </row>
    <row r="29" spans="2:13" ht="13.5" thickBot="1">
      <c r="B29" s="61">
        <v>4041</v>
      </c>
      <c r="C29" s="62" t="s">
        <v>85</v>
      </c>
      <c r="D29" s="62" t="s">
        <v>316</v>
      </c>
      <c r="E29" s="63" t="s">
        <v>179</v>
      </c>
      <c r="F29" s="75">
        <v>0</v>
      </c>
      <c r="G29" s="76" t="s">
        <v>91</v>
      </c>
      <c r="H29" s="69">
        <f t="shared" si="0"/>
        <v>120</v>
      </c>
      <c r="I29" s="70">
        <f t="shared" si="1"/>
        <v>120</v>
      </c>
      <c r="J29" s="74">
        <v>22</v>
      </c>
      <c r="K29" s="78" t="str">
        <f t="shared" si="2"/>
        <v>—</v>
      </c>
      <c r="L29" s="166"/>
      <c r="M29" s="166"/>
    </row>
    <row r="30" spans="2:13" ht="12.75">
      <c r="B30" s="61">
        <v>4045</v>
      </c>
      <c r="C30" s="62" t="s">
        <v>57</v>
      </c>
      <c r="D30" s="62" t="s">
        <v>313</v>
      </c>
      <c r="E30" s="63" t="s">
        <v>216</v>
      </c>
      <c r="F30" s="75">
        <v>0</v>
      </c>
      <c r="G30" s="76" t="s">
        <v>91</v>
      </c>
      <c r="H30" s="69">
        <f t="shared" si="0"/>
        <v>120</v>
      </c>
      <c r="I30" s="70">
        <f t="shared" si="1"/>
        <v>120</v>
      </c>
      <c r="J30" s="74">
        <v>23</v>
      </c>
      <c r="K30" s="78" t="str">
        <f t="shared" si="2"/>
        <v>—</v>
      </c>
      <c r="L30" s="166"/>
      <c r="M30" s="166"/>
    </row>
    <row r="31" spans="2:13" ht="13.5" thickBot="1">
      <c r="B31" s="79"/>
      <c r="C31" s="80"/>
      <c r="D31" s="80"/>
      <c r="E31" s="81"/>
      <c r="F31" s="82"/>
      <c r="G31" s="80"/>
      <c r="H31" s="80"/>
      <c r="I31" s="83"/>
      <c r="J31" s="85"/>
      <c r="K31" s="85"/>
      <c r="L31" s="85"/>
      <c r="M31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16"/>
  <sheetViews>
    <sheetView zoomScalePageLayoutView="0" workbookViewId="0" topLeftCell="A1">
      <selection activeCell="B11" sqref="B11:M11"/>
    </sheetView>
  </sheetViews>
  <sheetFormatPr defaultColWidth="9.00390625" defaultRowHeight="12.75"/>
  <cols>
    <col min="1" max="1" width="1.00390625" style="39" customWidth="1"/>
    <col min="2" max="2" width="7.00390625" style="38" customWidth="1"/>
    <col min="3" max="3" width="17.75390625" style="39" customWidth="1"/>
    <col min="4" max="4" width="14.75390625" style="39" customWidth="1"/>
    <col min="5" max="5" width="31.00390625" style="39" bestFit="1" customWidth="1"/>
    <col min="6" max="9" width="8.75390625" style="39" customWidth="1"/>
    <col min="10" max="10" width="6.75390625" style="39" hidden="1" customWidth="1"/>
    <col min="11" max="11" width="9.625" style="39" customWidth="1"/>
    <col min="12" max="16384" width="9.125" style="39" customWidth="1"/>
  </cols>
  <sheetData>
    <row r="1" ht="5.25" customHeight="1"/>
    <row r="2" spans="2:11" ht="18.75">
      <c r="B2" s="40" t="str">
        <f>Title!D5</f>
        <v>«Кубок России»</v>
      </c>
      <c r="C2" s="41"/>
      <c r="D2" s="41"/>
      <c r="F2" s="42"/>
      <c r="H2" s="43"/>
      <c r="I2" s="43"/>
      <c r="J2" s="43"/>
      <c r="K2" s="43"/>
    </row>
    <row r="3" spans="2:5" ht="15.75" thickBot="1">
      <c r="B3" s="44" t="str">
        <f>'F-Maxi'!B3</f>
        <v>финал</v>
      </c>
      <c r="E3" s="45"/>
    </row>
    <row r="4" spans="2:9" s="38" customFormat="1" ht="12.75">
      <c r="B4" s="46" t="s">
        <v>247</v>
      </c>
      <c r="E4" s="47"/>
      <c r="F4" s="48" t="s">
        <v>21</v>
      </c>
      <c r="G4" s="49">
        <v>178</v>
      </c>
      <c r="H4" s="49" t="s">
        <v>22</v>
      </c>
      <c r="I4" s="50">
        <v>43</v>
      </c>
    </row>
    <row r="5" spans="4:9" s="38" customFormat="1" ht="13.5" thickBot="1">
      <c r="D5" s="38" t="s">
        <v>1</v>
      </c>
      <c r="E5" s="45"/>
      <c r="F5" s="52" t="s">
        <v>23</v>
      </c>
      <c r="G5" s="53">
        <v>4.1</v>
      </c>
      <c r="H5" s="53" t="s">
        <v>24</v>
      </c>
      <c r="I5" s="54">
        <v>65</v>
      </c>
    </row>
    <row r="6" spans="2:13" ht="13.5" customHeight="1">
      <c r="B6" s="192" t="s">
        <v>25</v>
      </c>
      <c r="C6" s="194" t="s">
        <v>26</v>
      </c>
      <c r="D6" s="196" t="s">
        <v>27</v>
      </c>
      <c r="E6" s="198" t="s">
        <v>28</v>
      </c>
      <c r="F6" s="200" t="s">
        <v>46</v>
      </c>
      <c r="G6" s="201"/>
      <c r="H6" s="201"/>
      <c r="I6" s="202"/>
      <c r="J6" s="182" t="s">
        <v>33</v>
      </c>
      <c r="K6" s="182" t="s">
        <v>33</v>
      </c>
      <c r="L6" s="182" t="s">
        <v>328</v>
      </c>
      <c r="M6" s="182" t="s">
        <v>326</v>
      </c>
    </row>
    <row r="7" spans="2:13" ht="23.25" thickBot="1">
      <c r="B7" s="193"/>
      <c r="C7" s="195"/>
      <c r="D7" s="197"/>
      <c r="E7" s="199"/>
      <c r="F7" s="57" t="s">
        <v>34</v>
      </c>
      <c r="G7" s="58" t="s">
        <v>35</v>
      </c>
      <c r="H7" s="58" t="s">
        <v>36</v>
      </c>
      <c r="I7" s="59" t="s">
        <v>37</v>
      </c>
      <c r="J7" s="188"/>
      <c r="K7" s="188"/>
      <c r="L7" s="183"/>
      <c r="M7" s="183"/>
    </row>
    <row r="8" spans="2:13" ht="13.5" thickBot="1">
      <c r="B8" s="61">
        <v>3017</v>
      </c>
      <c r="C8" s="62" t="s">
        <v>59</v>
      </c>
      <c r="D8" s="62" t="s">
        <v>313</v>
      </c>
      <c r="E8" s="63" t="s">
        <v>248</v>
      </c>
      <c r="F8" s="64">
        <v>0</v>
      </c>
      <c r="G8" s="65">
        <v>42.61</v>
      </c>
      <c r="H8" s="66">
        <f aca="true" t="shared" si="0" ref="H8:H15">IF(OR(G8="снят",G8="н/я",G8&gt;I$5),120,IF(G8&gt;I$4,G8-I$4,0))</f>
        <v>0</v>
      </c>
      <c r="I8" s="67">
        <f aca="true" t="shared" si="1" ref="I8:I15">IF(H8=120,120,F8+H8)</f>
        <v>0</v>
      </c>
      <c r="J8" s="74">
        <v>1</v>
      </c>
      <c r="K8" s="74">
        <f>IF(OR(G8="снят",G8="н/я",G8&gt;I$5,G8=0),"—",1)</f>
        <v>1</v>
      </c>
      <c r="L8" s="174">
        <f>$G$4/G8</f>
        <v>4.177423140107956</v>
      </c>
      <c r="M8" s="167" t="s">
        <v>329</v>
      </c>
    </row>
    <row r="9" spans="2:13" ht="13.5" thickBot="1">
      <c r="B9" s="61">
        <v>3019</v>
      </c>
      <c r="C9" s="62" t="s">
        <v>169</v>
      </c>
      <c r="D9" s="62" t="s">
        <v>320</v>
      </c>
      <c r="E9" s="63" t="s">
        <v>252</v>
      </c>
      <c r="F9" s="75">
        <v>0</v>
      </c>
      <c r="G9" s="76">
        <v>44.53</v>
      </c>
      <c r="H9" s="69">
        <f t="shared" si="0"/>
        <v>1.5300000000000011</v>
      </c>
      <c r="I9" s="70">
        <f t="shared" si="1"/>
        <v>1.5300000000000011</v>
      </c>
      <c r="J9" s="74">
        <v>2</v>
      </c>
      <c r="K9" s="78">
        <f aca="true" t="shared" si="2" ref="K9:K15">IF(OR(G9="снят",G9="н/я",G9&gt;I$5,G9=0),"—",K8+1)</f>
        <v>2</v>
      </c>
      <c r="L9" s="174">
        <f aca="true" t="shared" si="3" ref="L9:L14">$G$4/G9</f>
        <v>3.9973051875140353</v>
      </c>
      <c r="M9" s="166" t="s">
        <v>330</v>
      </c>
    </row>
    <row r="10" spans="2:13" ht="13.5" thickBot="1">
      <c r="B10" s="61">
        <v>3011</v>
      </c>
      <c r="C10" s="62" t="s">
        <v>253</v>
      </c>
      <c r="D10" s="62" t="s">
        <v>313</v>
      </c>
      <c r="E10" s="63" t="s">
        <v>254</v>
      </c>
      <c r="F10" s="75">
        <v>0</v>
      </c>
      <c r="G10" s="76">
        <v>50.68</v>
      </c>
      <c r="H10" s="69">
        <f t="shared" si="0"/>
        <v>7.68</v>
      </c>
      <c r="I10" s="70">
        <f t="shared" si="1"/>
        <v>7.68</v>
      </c>
      <c r="J10" s="74">
        <v>3</v>
      </c>
      <c r="K10" s="78">
        <f t="shared" si="2"/>
        <v>3</v>
      </c>
      <c r="L10" s="174">
        <f t="shared" si="3"/>
        <v>3.5122336227308604</v>
      </c>
      <c r="M10" s="166">
        <v>2</v>
      </c>
    </row>
    <row r="11" spans="2:13" ht="13.5" thickBot="1">
      <c r="B11" s="207">
        <v>3018</v>
      </c>
      <c r="C11" s="208" t="s">
        <v>263</v>
      </c>
      <c r="D11" s="208" t="s">
        <v>318</v>
      </c>
      <c r="E11" s="209" t="s">
        <v>266</v>
      </c>
      <c r="F11" s="210">
        <v>0</v>
      </c>
      <c r="G11" s="211">
        <v>52.64</v>
      </c>
      <c r="H11" s="212">
        <f t="shared" si="0"/>
        <v>9.64</v>
      </c>
      <c r="I11" s="213">
        <f t="shared" si="1"/>
        <v>9.64</v>
      </c>
      <c r="J11" s="214">
        <v>4</v>
      </c>
      <c r="K11" s="215">
        <f t="shared" si="2"/>
        <v>4</v>
      </c>
      <c r="L11" s="216">
        <f t="shared" si="3"/>
        <v>3.3814589665653494</v>
      </c>
      <c r="M11" s="217">
        <v>3</v>
      </c>
    </row>
    <row r="12" spans="2:13" ht="13.5" thickBot="1">
      <c r="B12" s="61">
        <v>3014</v>
      </c>
      <c r="C12" s="62" t="s">
        <v>250</v>
      </c>
      <c r="D12" s="62" t="s">
        <v>313</v>
      </c>
      <c r="E12" s="63" t="s">
        <v>251</v>
      </c>
      <c r="F12" s="75">
        <v>5</v>
      </c>
      <c r="G12" s="76">
        <v>52.62</v>
      </c>
      <c r="H12" s="69">
        <f t="shared" si="0"/>
        <v>9.619999999999997</v>
      </c>
      <c r="I12" s="70">
        <f t="shared" si="1"/>
        <v>14.619999999999997</v>
      </c>
      <c r="J12" s="74">
        <v>5</v>
      </c>
      <c r="K12" s="78">
        <f t="shared" si="2"/>
        <v>5</v>
      </c>
      <c r="L12" s="174">
        <f t="shared" si="3"/>
        <v>3.3827442037248194</v>
      </c>
      <c r="M12" s="166">
        <v>3</v>
      </c>
    </row>
    <row r="13" spans="2:13" ht="13.5" thickBot="1">
      <c r="B13" s="61">
        <v>3005</v>
      </c>
      <c r="C13" s="62" t="s">
        <v>123</v>
      </c>
      <c r="D13" s="62" t="s">
        <v>320</v>
      </c>
      <c r="E13" s="63" t="s">
        <v>255</v>
      </c>
      <c r="F13" s="75">
        <v>5</v>
      </c>
      <c r="G13" s="76">
        <v>56.51</v>
      </c>
      <c r="H13" s="69">
        <f t="shared" si="0"/>
        <v>13.509999999999998</v>
      </c>
      <c r="I13" s="70">
        <f t="shared" si="1"/>
        <v>18.509999999999998</v>
      </c>
      <c r="J13" s="74">
        <v>6</v>
      </c>
      <c r="K13" s="78">
        <f t="shared" si="2"/>
        <v>6</v>
      </c>
      <c r="L13" s="174">
        <f t="shared" si="3"/>
        <v>3.149884976110423</v>
      </c>
      <c r="M13" s="166"/>
    </row>
    <row r="14" spans="2:13" ht="13.5" thickBot="1">
      <c r="B14" s="61">
        <v>3010</v>
      </c>
      <c r="C14" s="62" t="s">
        <v>184</v>
      </c>
      <c r="D14" s="62" t="s">
        <v>316</v>
      </c>
      <c r="E14" s="63" t="s">
        <v>256</v>
      </c>
      <c r="F14" s="75">
        <v>10</v>
      </c>
      <c r="G14" s="76">
        <v>59.96</v>
      </c>
      <c r="H14" s="69">
        <f t="shared" si="0"/>
        <v>16.96</v>
      </c>
      <c r="I14" s="70">
        <f t="shared" si="1"/>
        <v>26.96</v>
      </c>
      <c r="J14" s="74">
        <v>7</v>
      </c>
      <c r="K14" s="78">
        <f t="shared" si="2"/>
        <v>7</v>
      </c>
      <c r="L14" s="174">
        <f t="shared" si="3"/>
        <v>2.9686457638425616</v>
      </c>
      <c r="M14" s="166"/>
    </row>
    <row r="15" spans="2:13" ht="12.75">
      <c r="B15" s="61">
        <v>3015</v>
      </c>
      <c r="C15" s="62" t="s">
        <v>142</v>
      </c>
      <c r="D15" s="62" t="s">
        <v>313</v>
      </c>
      <c r="E15" s="63" t="s">
        <v>249</v>
      </c>
      <c r="F15" s="75">
        <v>0</v>
      </c>
      <c r="G15" s="76" t="s">
        <v>91</v>
      </c>
      <c r="H15" s="69">
        <f t="shared" si="0"/>
        <v>120</v>
      </c>
      <c r="I15" s="70">
        <f t="shared" si="1"/>
        <v>120</v>
      </c>
      <c r="J15" s="74">
        <v>8</v>
      </c>
      <c r="K15" s="78" t="str">
        <f t="shared" si="2"/>
        <v>—</v>
      </c>
      <c r="L15" s="166"/>
      <c r="M15" s="166"/>
    </row>
    <row r="16" spans="2:13" ht="13.5" thickBot="1">
      <c r="B16" s="79"/>
      <c r="C16" s="80"/>
      <c r="D16" s="80"/>
      <c r="E16" s="81"/>
      <c r="F16" s="82"/>
      <c r="G16" s="80"/>
      <c r="H16" s="80"/>
      <c r="I16" s="83"/>
      <c r="J16" s="85"/>
      <c r="K16" s="85"/>
      <c r="L16" s="85"/>
      <c r="M16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Чухина</dc:creator>
  <cp:keywords/>
  <dc:description/>
  <cp:lastModifiedBy>я</cp:lastModifiedBy>
  <cp:lastPrinted>2011-03-10T01:04:40Z</cp:lastPrinted>
  <dcterms:created xsi:type="dcterms:W3CDTF">2011-03-09T23:26:36Z</dcterms:created>
  <dcterms:modified xsi:type="dcterms:W3CDTF">2011-03-11T19:27:17Z</dcterms:modified>
  <cp:category/>
  <cp:version/>
  <cp:contentType/>
  <cp:contentStatus/>
</cp:coreProperties>
</file>