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  <sheet name="AA-Team" sheetId="14" r:id="rId14"/>
  </sheets>
  <externalReferences>
    <externalReference r:id="rId17"/>
  </externalReferences>
  <definedNames>
    <definedName name="_xlfn.BAHTTEXT" hidden="1">#NAME?</definedName>
    <definedName name="_xlnm.Print_Area" localSheetId="5">'AA-Maxi'!$A$1:$U$32</definedName>
    <definedName name="_xlnm.Print_Area" localSheetId="6">'AA-Medium'!$A$1:$U$46</definedName>
    <definedName name="_xlnm.Print_Area" localSheetId="7">'AA-Mini'!$A$1:$U$40</definedName>
    <definedName name="_xlnm.Print_Area" localSheetId="13">'AA-Team'!$A$1:$Y$110</definedName>
    <definedName name="_xlnm.Print_Area" localSheetId="8">'AA-Toy'!$A$1:$U$35</definedName>
    <definedName name="_xlnm.Print_Area" localSheetId="1">'BA-Maxi'!$A$1:$Q$32</definedName>
    <definedName name="_xlnm.Print_Area" localSheetId="2">'BA-Medium'!$A$1:$Q$46</definedName>
    <definedName name="_xlnm.Print_Area" localSheetId="3">'BA-Mini'!$A$1:$Q$40</definedName>
    <definedName name="_xlnm.Print_Area" localSheetId="4">'BA-Toy'!$A$1:$Q$35</definedName>
    <definedName name="_xlnm.Print_Area" localSheetId="9">'F-Maxi'!$A$1:$K$24</definedName>
    <definedName name="_xlnm.Print_Area" localSheetId="10">'F-Medium'!$A$1:$K$29</definedName>
    <definedName name="_xlnm.Print_Area" localSheetId="11">'F-Mini'!$A$1:$K$26</definedName>
    <definedName name="_xlnm.Print_Area" localSheetId="12">'F-Toy'!$A$1:$K$26</definedName>
  </definedNames>
  <calcPr fullCalcOnLoad="1"/>
</workbook>
</file>

<file path=xl/sharedStrings.xml><?xml version="1.0" encoding="utf-8"?>
<sst xmlns="http://schemas.openxmlformats.org/spreadsheetml/2006/main" count="1722" uniqueCount="312">
  <si>
    <t xml:space="preserve">Протокол соревнований по аджилити </t>
  </si>
  <si>
    <t>Чемпионат России</t>
  </si>
  <si>
    <t>дата:</t>
  </si>
  <si>
    <t>17-18 августа 2013 года</t>
  </si>
  <si>
    <t>место проведения:</t>
  </si>
  <si>
    <t>г. Березовский Свердловской обл., стадион "Горняк"</t>
  </si>
  <si>
    <t>количество участников:</t>
  </si>
  <si>
    <t>программа:</t>
  </si>
  <si>
    <t>двоеборье</t>
  </si>
  <si>
    <t>многоборье</t>
  </si>
  <si>
    <t>командные соревнования</t>
  </si>
  <si>
    <t>личный финал - аджилити</t>
  </si>
  <si>
    <t>командный финал - эстафета</t>
  </si>
  <si>
    <t>главный судья:</t>
  </si>
  <si>
    <t>Дмитроченко Е.Л.</t>
  </si>
  <si>
    <t>судьи:</t>
  </si>
  <si>
    <t>Кудрин А.В.</t>
  </si>
  <si>
    <t>Коровайкова О.С.</t>
  </si>
  <si>
    <t>главный секретарь:</t>
  </si>
  <si>
    <t>Чухина Е.С.</t>
  </si>
  <si>
    <t>секретарь: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</si>
  <si>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</si>
  <si>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</si>
  <si>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</si>
  <si>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</si>
  <si>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</si>
  <si>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</si>
  <si>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</si>
  <si>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</si>
  <si>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</si>
  <si>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</si>
  <si>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</si>
  <si>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</si>
  <si>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</si>
  <si>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</si>
  <si>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</si>
  <si>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</si>
  <si>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</si>
  <si>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</si>
  <si>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</si>
  <si>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</si>
  <si>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</si>
  <si>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</si>
  <si>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</si>
  <si>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</si>
  <si>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</si>
  <si>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ФИНАЛ</t>
  </si>
  <si>
    <t>командный зачет</t>
  </si>
  <si>
    <t>Команда</t>
  </si>
  <si>
    <t>Этап</t>
  </si>
  <si>
    <t>Номер 
спортсмена</t>
  </si>
  <si>
    <t>ЭСТАФЕТА</t>
  </si>
  <si>
    <t>штраф команды</t>
  </si>
  <si>
    <t>121 пар</t>
  </si>
  <si>
    <t>Пермский край</t>
  </si>
  <si>
    <t>Москва</t>
  </si>
  <si>
    <t>Свердловская область</t>
  </si>
  <si>
    <t>Самарская область</t>
  </si>
  <si>
    <t>Санкт-Петербург</t>
  </si>
  <si>
    <t>Омская область</t>
  </si>
  <si>
    <t>Нижегородская область</t>
  </si>
  <si>
    <t>Новосибирская область</t>
  </si>
  <si>
    <t>Ивановская область</t>
  </si>
  <si>
    <t>Ростовская область</t>
  </si>
  <si>
    <t>Удмуртская республика</t>
  </si>
  <si>
    <t>Тюменская область</t>
  </si>
  <si>
    <t>Томская область</t>
  </si>
  <si>
    <t>Пермский Край</t>
  </si>
  <si>
    <t>Московская область</t>
  </si>
  <si>
    <t>Категория MAXI</t>
  </si>
  <si>
    <t>Зворыгина Любовь</t>
  </si>
  <si>
    <t>бордер колли Маеглин Элвис</t>
  </si>
  <si>
    <t>бордер колли Бриллиант</t>
  </si>
  <si>
    <t>Туманова Светлана</t>
  </si>
  <si>
    <t>бордер колли Виннер Скип</t>
  </si>
  <si>
    <t>Катутис Ангелина</t>
  </si>
  <si>
    <t>бордер колли Вираж</t>
  </si>
  <si>
    <t>Штернберг Наталья</t>
  </si>
  <si>
    <t>бордер колли Маеглин Феррари</t>
  </si>
  <si>
    <t>Рысенкова Ирина</t>
  </si>
  <si>
    <t>бордер колли Престиж</t>
  </si>
  <si>
    <t>Гришина Евгения</t>
  </si>
  <si>
    <t>бордер колли Альта Виста</t>
  </si>
  <si>
    <t>Смирнова Дарья</t>
  </si>
  <si>
    <t>шелти Флэш Денс из Графского Поместья</t>
  </si>
  <si>
    <t>Ильина Полина</t>
  </si>
  <si>
    <t>малинуа Штеффи</t>
  </si>
  <si>
    <t>Банникова Юлия</t>
  </si>
  <si>
    <t>бордер колли Бэкхем</t>
  </si>
  <si>
    <t>Батаева Анастасия</t>
  </si>
  <si>
    <t>бордер колли Санни Шайн</t>
  </si>
  <si>
    <t>Лобанова Анастасия</t>
  </si>
  <si>
    <t>большой пудель Бенджамен</t>
  </si>
  <si>
    <t>Дружинина Ольга</t>
  </si>
  <si>
    <t>бордер колли Глен</t>
  </si>
  <si>
    <t>Никифорова Наталья</t>
  </si>
  <si>
    <t>бордер колли Аэр Лис</t>
  </si>
  <si>
    <t>Махнутина Юлия</t>
  </si>
  <si>
    <t>бордер колли Астери</t>
  </si>
  <si>
    <t>Павлова Алиса</t>
  </si>
  <si>
    <t>метис Буч</t>
  </si>
  <si>
    <t>Булякбаева Алена</t>
  </si>
  <si>
    <t>немецкая овчарка Биг-Болл Один</t>
  </si>
  <si>
    <t>Банщикова Александра</t>
  </si>
  <si>
    <t>бордер колли Бьерндален</t>
  </si>
  <si>
    <t>снят</t>
  </si>
  <si>
    <t>Шарапова Яна</t>
  </si>
  <si>
    <t>бордер колли Брик</t>
  </si>
  <si>
    <t>Смолиженко Ольга</t>
  </si>
  <si>
    <t>далматин Дола</t>
  </si>
  <si>
    <t>Тактаева Елена</t>
  </si>
  <si>
    <t>бордер колли Созвездие Геры Альфа Центавра</t>
  </si>
  <si>
    <t>н/я</t>
  </si>
  <si>
    <t>Баженова Светлана</t>
  </si>
  <si>
    <t>бордер колли Кайрос Фэйсфул Лак</t>
  </si>
  <si>
    <t>Грибанова Алевтина</t>
  </si>
  <si>
    <t>немецкая овчарка Интер Дик</t>
  </si>
  <si>
    <t>Мельник Алена</t>
  </si>
  <si>
    <t>метис Альфа</t>
  </si>
  <si>
    <t>Категория MEDIUM</t>
  </si>
  <si>
    <t>Меньшенина Алена</t>
  </si>
  <si>
    <t>бордер колли Энерджи Зотерхоф</t>
  </si>
  <si>
    <t>Улыбина Маргарита</t>
  </si>
  <si>
    <t>бордер колли Артемида</t>
  </si>
  <si>
    <t>бордер колли Нафани Фэйворит Фрэнд</t>
  </si>
  <si>
    <t>Булатова Екатерина</t>
  </si>
  <si>
    <t>бордер колли Бруклин</t>
  </si>
  <si>
    <t>Пацкевич Екатерина</t>
  </si>
  <si>
    <t>бордер колли Брингс Виктри Стар</t>
  </si>
  <si>
    <t>бордер колли Уникум</t>
  </si>
  <si>
    <t>Гущина Светлана</t>
  </si>
  <si>
    <t>бордер колли Нафани Кверти Файер Флай</t>
  </si>
  <si>
    <t>Канцлер Анастасия</t>
  </si>
  <si>
    <t>бордер колли Миоки</t>
  </si>
  <si>
    <t>Кудрина Анна</t>
  </si>
  <si>
    <t>бордер колли Беверли</t>
  </si>
  <si>
    <t>Лядова Анна</t>
  </si>
  <si>
    <t>бордер колли Актавия Спорт Хэррикан</t>
  </si>
  <si>
    <t>Маленьких Юлия</t>
  </si>
  <si>
    <t>бордер колли Везунчик</t>
  </si>
  <si>
    <t>Кочетова Елена</t>
  </si>
  <si>
    <t>бордер колли Ви Экселлент</t>
  </si>
  <si>
    <t>Краснопевцева Елена</t>
  </si>
  <si>
    <t>бордер колли Бриттни</t>
  </si>
  <si>
    <t>Семина Юлия</t>
  </si>
  <si>
    <t>бордер колли Айскнехт Мамба</t>
  </si>
  <si>
    <t>Смирнова Екатерина</t>
  </si>
  <si>
    <t>бордер колли Нафани Кеннет Блю Бриз</t>
  </si>
  <si>
    <t>Чиркова Анна</t>
  </si>
  <si>
    <t>шелти Ведьма</t>
  </si>
  <si>
    <t>Коновалова Наталья</t>
  </si>
  <si>
    <t>вельштерьер Фигаро</t>
  </si>
  <si>
    <t>бордер колли Перпетум Мобиле</t>
  </si>
  <si>
    <t>Кондрашова Светлана</t>
  </si>
  <si>
    <t>бордер колли Моя Надежда Рашани</t>
  </si>
  <si>
    <t>Воробьева Марина</t>
  </si>
  <si>
    <t>бордер колли Фрези Грант</t>
  </si>
  <si>
    <t>Борздой Ольга</t>
  </si>
  <si>
    <t>бордер колли Везучая Джая</t>
  </si>
  <si>
    <t>Папко Татьяна</t>
  </si>
  <si>
    <t>бордер колли Маеглин Гейм Спирит</t>
  </si>
  <si>
    <t>бордер колли Британия</t>
  </si>
  <si>
    <t>Сагдеев Руслан</t>
  </si>
  <si>
    <t>бордер колли Айскнехт Роберт Брюс</t>
  </si>
  <si>
    <t>Гуменная Екатерина</t>
  </si>
  <si>
    <t>бордер колли Айскнехт Ширли</t>
  </si>
  <si>
    <t>бордер колли Форфис Дэзл</t>
  </si>
  <si>
    <t>бордер колли Арабелла Бьютифул</t>
  </si>
  <si>
    <t>Богданова Оксана</t>
  </si>
  <si>
    <t>метис Джессика</t>
  </si>
  <si>
    <t>Ефремова Ирина</t>
  </si>
  <si>
    <t>бордер колли Прадас Хаус Афалина Де Ла Мер Ноир</t>
  </si>
  <si>
    <t>шелти Капитан Джек Воробей</t>
  </si>
  <si>
    <t>Клинчаева Наталья</t>
  </si>
  <si>
    <t>бордер колли Мэйко</t>
  </si>
  <si>
    <t>Дюкова Алина</t>
  </si>
  <si>
    <t>бордер колли Форфис Десайе</t>
  </si>
  <si>
    <t>Абросимова Ирина</t>
  </si>
  <si>
    <t>бордер колли Созвездие Геры Аллонсо</t>
  </si>
  <si>
    <t>Захарова Екатерина</t>
  </si>
  <si>
    <t>бордер колли Пауэр Флай</t>
  </si>
  <si>
    <t>бордер колли Созвездие Геры Аста Айскрим</t>
  </si>
  <si>
    <t>бордер колли Астра Виктория</t>
  </si>
  <si>
    <t>Носкова Ольга</t>
  </si>
  <si>
    <t>бордер колли Алмазная</t>
  </si>
  <si>
    <t>Петрова Александра</t>
  </si>
  <si>
    <t>бордер колли Айскнехт Шэдоу</t>
  </si>
  <si>
    <t>Категория MINI</t>
  </si>
  <si>
    <t>шелти Династия Санни Фэмили</t>
  </si>
  <si>
    <t>шелти Куин Стори Бель Фанто</t>
  </si>
  <si>
    <t>Ганеева Светлана</t>
  </si>
  <si>
    <t>шелти Арт Филисити Матисс</t>
  </si>
  <si>
    <t>шелти Торнео Драйв</t>
  </si>
  <si>
    <t>шелти Литл Виннер</t>
  </si>
  <si>
    <t>Голомидова Екатерина</t>
  </si>
  <si>
    <t xml:space="preserve">шелти Богиня Любви Афродита </t>
  </si>
  <si>
    <t>Косякова Варвара</t>
  </si>
  <si>
    <t>шелти Брюс Легкий Ветерок</t>
  </si>
  <si>
    <t>Соловьева Полина</t>
  </si>
  <si>
    <t>шелти Адреналина</t>
  </si>
  <si>
    <t>фокстерьер Риск</t>
  </si>
  <si>
    <t>шелти Чудо</t>
  </si>
  <si>
    <t>шелти Барбари'с Скай Ефим</t>
  </si>
  <si>
    <t>шелти Золотой Ураган Бронзовый Лев</t>
  </si>
  <si>
    <t>Квиндт Татьяна</t>
  </si>
  <si>
    <t>шелти Катрилон'с Файер Фокс</t>
  </si>
  <si>
    <t>шелти Адреналин Раш фор Злат Шихан</t>
  </si>
  <si>
    <t>Долгачева Елена</t>
  </si>
  <si>
    <t>шелти Блэк Фокс Арон</t>
  </si>
  <si>
    <t>бордер колли Диллиджент фор Дэш</t>
  </si>
  <si>
    <t>Кулешова Мария</t>
  </si>
  <si>
    <t>фокстерьер Фаворит Юкси</t>
  </si>
  <si>
    <t>шелти Ажур Бомонд Дискавери</t>
  </si>
  <si>
    <t>Лашкул Ксения</t>
  </si>
  <si>
    <t>шелти Алиедора Венти</t>
  </si>
  <si>
    <t>Куликова Юлия</t>
  </si>
  <si>
    <t>цвергшнауцер Орхидея</t>
  </si>
  <si>
    <t>Акбирова Диана</t>
  </si>
  <si>
    <t>американский кокер-спаниель Матильда</t>
  </si>
  <si>
    <t>Устьянцева Людмила</t>
  </si>
  <si>
    <t>русский спаниель Джессика</t>
  </si>
  <si>
    <t>пиренейская овчарка Хардихарт</t>
  </si>
  <si>
    <t>Чернова Анастасия</t>
  </si>
  <si>
    <t>американский кокер-спаниель Мотя</t>
  </si>
  <si>
    <t>Бахтина Марина</t>
  </si>
  <si>
    <t>карликовый пудель Луна</t>
  </si>
  <si>
    <t>пули Экзотика из Китайского Квартала</t>
  </si>
  <si>
    <t>Палеева Екатерина</t>
  </si>
  <si>
    <t>цвергшнауцер Эстен Валери Нуар Керидо</t>
  </si>
  <si>
    <t>Алгазина Инна</t>
  </si>
  <si>
    <t>пудель Алиса</t>
  </si>
  <si>
    <t>шелти Архей Каролина</t>
  </si>
  <si>
    <t>вельштерьер Виквей Сильвер Арроу</t>
  </si>
  <si>
    <t>Морозова Екатерина</t>
  </si>
  <si>
    <t>шелти Феликс Эмбл Блэйз</t>
  </si>
  <si>
    <t>Давлетшина Юлия</t>
  </si>
  <si>
    <t>метис Коралайн</t>
  </si>
  <si>
    <t>Категория TOY</t>
  </si>
  <si>
    <t>метис Белка</t>
  </si>
  <si>
    <t>Петрова Юлия</t>
  </si>
  <si>
    <t>цвергшнауцер Далертис Орион Стар Трек</t>
  </si>
  <si>
    <t>Медведкова Елена</t>
  </si>
  <si>
    <t>шпиц Дорсдорф Орхидея</t>
  </si>
  <si>
    <t xml:space="preserve">Джек-Рассел-терьер Майорс Кид Боури </t>
  </si>
  <si>
    <t>шпиц Цунами</t>
  </si>
  <si>
    <t>Нечаева Юлия</t>
  </si>
  <si>
    <t>папильон Лаватера Аззария</t>
  </si>
  <si>
    <t>шпиц Геральт</t>
  </si>
  <si>
    <t>шпиц Марго с Заречья</t>
  </si>
  <si>
    <t>Тимофеева Инесса</t>
  </si>
  <si>
    <t>шипперке Кложетта Корланде с Красной Горки</t>
  </si>
  <si>
    <t>Пономарева Дарья</t>
  </si>
  <si>
    <t xml:space="preserve">шпиц Бонапарт Наполеон </t>
  </si>
  <si>
    <t>папийон Ункас с Петроградки</t>
  </si>
  <si>
    <t>шпиц Я Фея</t>
  </si>
  <si>
    <t>Штубей Татьяна</t>
  </si>
  <si>
    <t>такса Эля</t>
  </si>
  <si>
    <t>Савченко Анастасия</t>
  </si>
  <si>
    <t>шелти Арт Филисити Дакота</t>
  </si>
  <si>
    <t>Парсон-рассел-терьер Тайни</t>
  </si>
  <si>
    <t>шпиц Айскнехт Топаз Дриммейкер</t>
  </si>
  <si>
    <t>Павлова Татьяна</t>
  </si>
  <si>
    <t xml:space="preserve">парсон-рассел-терьер Манифик Мет Мафия </t>
  </si>
  <si>
    <t>шпиц Страйк</t>
  </si>
  <si>
    <t>шпиц Торпеда</t>
  </si>
  <si>
    <t>Белозерова Елена</t>
  </si>
  <si>
    <t>шпиц Чудо Волк Аляска</t>
  </si>
  <si>
    <t>Володина Надежда</t>
  </si>
  <si>
    <t>пудель Невский Сувенир Золотая Хохлома</t>
  </si>
  <si>
    <t>цвергпинчер Арабеска Вольный Ветер</t>
  </si>
  <si>
    <t>папийон Герхард Гудзонский Ястреб</t>
  </si>
  <si>
    <t>цвергшнауцер Айк'Брут Егоза</t>
  </si>
  <si>
    <t>Евдокимова Радислава</t>
  </si>
  <si>
    <t>шелти Иф Онли</t>
  </si>
  <si>
    <t>Изосимова Ольга</t>
  </si>
  <si>
    <t>шпиц Бонус</t>
  </si>
  <si>
    <t>Григорьева Елена</t>
  </si>
  <si>
    <t>вельш корги Сноу Стайл Грит Виннер</t>
  </si>
  <si>
    <t>Категория TEAM</t>
  </si>
  <si>
    <t>Пермский край - 1</t>
  </si>
  <si>
    <t>Пермский край - 2</t>
  </si>
  <si>
    <t>Ивановская область - 1</t>
  </si>
  <si>
    <t>Пермский край - 7</t>
  </si>
  <si>
    <t>Пермский край - 3</t>
  </si>
  <si>
    <t>Москва - 3</t>
  </si>
  <si>
    <t>Москва - 2</t>
  </si>
  <si>
    <t>Пермский край - 8</t>
  </si>
  <si>
    <t>Северная столица - 2</t>
  </si>
  <si>
    <t>Пермский край - 10</t>
  </si>
  <si>
    <t>Свердловская область - 3</t>
  </si>
  <si>
    <t>Москва - 5</t>
  </si>
  <si>
    <t>Ивановская область - 2</t>
  </si>
  <si>
    <t>Самарская область - 1</t>
  </si>
  <si>
    <t>Свердловская область - 2</t>
  </si>
  <si>
    <t>Свердловская область - 1</t>
  </si>
  <si>
    <t>Москва - 1</t>
  </si>
  <si>
    <t>Пермский край - 4</t>
  </si>
  <si>
    <t>Свердловская область - 4</t>
  </si>
  <si>
    <t>Москва - 4</t>
  </si>
  <si>
    <t>Пермский край - 9</t>
  </si>
  <si>
    <t>Пермский край - 6</t>
  </si>
  <si>
    <t>Самарская область - 2</t>
  </si>
  <si>
    <t>Пермский край - 5</t>
  </si>
  <si>
    <t>Пермский край - 11</t>
  </si>
  <si>
    <t>Омская область - 2</t>
  </si>
  <si>
    <t>Омская область - 1</t>
  </si>
  <si>
    <t>Северная столица - 3</t>
  </si>
  <si>
    <t>Пермский край - 12</t>
  </si>
  <si>
    <t>Северная столица - 1</t>
  </si>
  <si>
    <t>Свердловская область - 5</t>
  </si>
  <si>
    <t>Северная столица - 4</t>
  </si>
  <si>
    <t>Свердловская область - 6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</si>
</sst>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33" borderId="0" xfId="0" applyFont="1" applyFill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left"/>
    </xf>
    <xf numFmtId="0" fontId="24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right"/>
    </xf>
    <xf numFmtId="0" fontId="27" fillId="33" borderId="15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27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17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 horizontal="left"/>
    </xf>
    <xf numFmtId="0" fontId="28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29" fillId="33" borderId="0" xfId="0" applyFont="1" applyFill="1" applyAlignment="1" applyProtection="1">
      <alignment horizontal="left"/>
      <protection hidden="1"/>
    </xf>
    <xf numFmtId="0" fontId="30" fillId="33" borderId="0" xfId="0" applyFont="1" applyFill="1" applyAlignment="1" applyProtection="1">
      <alignment horizontal="left"/>
      <protection hidden="1"/>
    </xf>
    <xf numFmtId="0" fontId="18" fillId="33" borderId="0" xfId="0" applyFont="1" applyFill="1" applyAlignment="1" applyProtection="1">
      <alignment horizontal="left"/>
      <protection hidden="1"/>
    </xf>
    <xf numFmtId="0" fontId="30" fillId="33" borderId="0" xfId="0" applyFont="1" applyFill="1" applyAlignment="1" applyProtection="1">
      <alignment horizontal="center"/>
      <protection hidden="1"/>
    </xf>
    <xf numFmtId="0" fontId="31" fillId="33" borderId="0" xfId="0" applyFont="1" applyFill="1" applyAlignment="1" applyProtection="1">
      <alignment/>
      <protection hidden="1"/>
    </xf>
    <xf numFmtId="0" fontId="32" fillId="33" borderId="0" xfId="0" applyFont="1" applyFill="1" applyAlignment="1" applyProtection="1">
      <alignment horizontal="left"/>
      <protection hidden="1"/>
    </xf>
    <xf numFmtId="0" fontId="33" fillId="33" borderId="0" xfId="0" applyFont="1" applyFill="1" applyAlignment="1" applyProtection="1">
      <alignment/>
      <protection hidden="1"/>
    </xf>
    <xf numFmtId="0" fontId="33" fillId="33" borderId="20" xfId="0" applyFont="1" applyFill="1" applyBorder="1" applyAlignment="1" applyProtection="1">
      <alignment/>
      <protection hidden="1"/>
    </xf>
    <xf numFmtId="0" fontId="28" fillId="33" borderId="21" xfId="0" applyFont="1" applyFill="1" applyBorder="1" applyAlignment="1" applyProtection="1">
      <alignment horizontal="center"/>
      <protection hidden="1"/>
    </xf>
    <xf numFmtId="0" fontId="28" fillId="33" borderId="22" xfId="0" applyFont="1" applyFill="1" applyBorder="1" applyAlignment="1" applyProtection="1">
      <alignment horizontal="center"/>
      <protection hidden="1"/>
    </xf>
    <xf numFmtId="0" fontId="28" fillId="33" borderId="23" xfId="0" applyFont="1" applyFill="1" applyBorder="1" applyAlignment="1" applyProtection="1">
      <alignment horizontal="center"/>
      <protection hidden="1"/>
    </xf>
    <xf numFmtId="0" fontId="28" fillId="33" borderId="0" xfId="0" applyFont="1" applyFill="1" applyBorder="1" applyAlignment="1" applyProtection="1">
      <alignment horizontal="right"/>
      <protection hidden="1"/>
    </xf>
    <xf numFmtId="0" fontId="28" fillId="33" borderId="24" xfId="0" applyFont="1" applyFill="1" applyBorder="1" applyAlignment="1" applyProtection="1">
      <alignment horizontal="center"/>
      <protection hidden="1"/>
    </xf>
    <xf numFmtId="0" fontId="28" fillId="33" borderId="25" xfId="0" applyFont="1" applyFill="1" applyBorder="1" applyAlignment="1" applyProtection="1">
      <alignment horizontal="center"/>
      <protection hidden="1"/>
    </xf>
    <xf numFmtId="0" fontId="28" fillId="33" borderId="26" xfId="0" applyFont="1" applyFill="1" applyBorder="1" applyAlignment="1" applyProtection="1">
      <alignment horizontal="center"/>
      <protection hidden="1"/>
    </xf>
    <xf numFmtId="164" fontId="28" fillId="33" borderId="25" xfId="0" applyNumberFormat="1" applyFont="1" applyFill="1" applyBorder="1" applyAlignment="1" applyProtection="1">
      <alignment horizontal="center"/>
      <protection hidden="1"/>
    </xf>
    <xf numFmtId="0" fontId="28" fillId="33" borderId="27" xfId="0" applyFont="1" applyFill="1" applyBorder="1" applyAlignment="1" applyProtection="1">
      <alignment horizontal="center"/>
      <protection hidden="1"/>
    </xf>
    <xf numFmtId="0" fontId="18" fillId="33" borderId="21" xfId="0" applyFont="1" applyFill="1" applyBorder="1" applyAlignment="1" applyProtection="1">
      <alignment horizontal="center" vertical="center"/>
      <protection hidden="1"/>
    </xf>
    <xf numFmtId="0" fontId="18" fillId="33" borderId="22" xfId="0" applyFont="1" applyFill="1" applyBorder="1" applyAlignment="1" applyProtection="1">
      <alignment horizontal="center" vertical="center"/>
      <protection hidden="1"/>
    </xf>
    <xf numFmtId="0" fontId="18" fillId="33" borderId="28" xfId="0" applyFont="1" applyFill="1" applyBorder="1" applyAlignment="1" applyProtection="1">
      <alignment horizontal="center" vertical="center" wrapText="1"/>
      <protection hidden="1"/>
    </xf>
    <xf numFmtId="0" fontId="18" fillId="33" borderId="23" xfId="0" applyFont="1" applyFill="1" applyBorder="1" applyAlignment="1" applyProtection="1">
      <alignment horizontal="center" vertical="center" wrapText="1"/>
      <protection hidden="1"/>
    </xf>
    <xf numFmtId="0" fontId="18" fillId="33" borderId="29" xfId="0" applyFont="1" applyFill="1" applyBorder="1" applyAlignment="1" applyProtection="1">
      <alignment horizontal="center"/>
      <protection hidden="1"/>
    </xf>
    <xf numFmtId="0" fontId="18" fillId="33" borderId="22" xfId="0" applyFont="1" applyFill="1" applyBorder="1" applyAlignment="1" applyProtection="1">
      <alignment horizontal="center"/>
      <protection hidden="1"/>
    </xf>
    <xf numFmtId="0" fontId="18" fillId="33" borderId="30" xfId="0" applyFont="1" applyFill="1" applyBorder="1" applyAlignment="1" applyProtection="1">
      <alignment horizontal="center"/>
      <protection hidden="1"/>
    </xf>
    <xf numFmtId="0" fontId="18" fillId="33" borderId="21" xfId="0" applyFont="1" applyFill="1" applyBorder="1" applyAlignment="1" applyProtection="1">
      <alignment horizontal="center"/>
      <protection hidden="1"/>
    </xf>
    <xf numFmtId="0" fontId="18" fillId="33" borderId="23" xfId="0" applyFont="1" applyFill="1" applyBorder="1" applyAlignment="1" applyProtection="1">
      <alignment horizontal="center"/>
      <protection hidden="1"/>
    </xf>
    <xf numFmtId="0" fontId="18" fillId="33" borderId="31" xfId="0" applyFont="1" applyFill="1" applyBorder="1" applyAlignment="1" applyProtection="1">
      <alignment horizontal="center" vertical="center" wrapText="1"/>
      <protection hidden="1"/>
    </xf>
    <xf numFmtId="0" fontId="18" fillId="33" borderId="32" xfId="0" applyFont="1" applyFill="1" applyBorder="1" applyAlignment="1" applyProtection="1">
      <alignment horizontal="center" vertical="center" wrapText="1"/>
      <protection hidden="1"/>
    </xf>
    <xf numFmtId="0" fontId="18" fillId="33" borderId="33" xfId="0" applyFont="1" applyFill="1" applyBorder="1" applyAlignment="1" applyProtection="1">
      <alignment horizontal="center" vertical="center" wrapText="1"/>
      <protection hidden="1"/>
    </xf>
    <xf numFmtId="0" fontId="18" fillId="33" borderId="34" xfId="0" applyFont="1" applyFill="1" applyBorder="1" applyAlignment="1" applyProtection="1">
      <alignment horizontal="center" vertical="center"/>
      <protection hidden="1"/>
    </xf>
    <xf numFmtId="0" fontId="18" fillId="33" borderId="35" xfId="0" applyFont="1" applyFill="1" applyBorder="1" applyAlignment="1" applyProtection="1">
      <alignment horizontal="center" vertical="center"/>
      <protection hidden="1"/>
    </xf>
    <xf numFmtId="0" fontId="18" fillId="33" borderId="36" xfId="0" applyFont="1" applyFill="1" applyBorder="1" applyAlignment="1" applyProtection="1">
      <alignment horizontal="center" vertical="center" wrapText="1"/>
      <protection hidden="1"/>
    </xf>
    <xf numFmtId="0" fontId="18" fillId="33" borderId="37" xfId="0" applyFont="1" applyFill="1" applyBorder="1" applyAlignment="1" applyProtection="1">
      <alignment horizontal="center" vertical="center" wrapText="1"/>
      <protection hidden="1"/>
    </xf>
    <xf numFmtId="0" fontId="32" fillId="33" borderId="38" xfId="0" applyFont="1" applyFill="1" applyBorder="1" applyAlignment="1" applyProtection="1">
      <alignment horizontal="center" vertical="center" wrapText="1"/>
      <protection hidden="1"/>
    </xf>
    <xf numFmtId="0" fontId="32" fillId="33" borderId="35" xfId="0" applyFont="1" applyFill="1" applyBorder="1" applyAlignment="1" applyProtection="1">
      <alignment horizontal="center" vertical="center" wrapText="1"/>
      <protection hidden="1"/>
    </xf>
    <xf numFmtId="0" fontId="32" fillId="33" borderId="39" xfId="0" applyFont="1" applyFill="1" applyBorder="1" applyAlignment="1" applyProtection="1">
      <alignment horizontal="center" vertical="center" wrapText="1"/>
      <protection hidden="1"/>
    </xf>
    <xf numFmtId="0" fontId="32" fillId="33" borderId="34" xfId="0" applyFont="1" applyFill="1" applyBorder="1" applyAlignment="1" applyProtection="1">
      <alignment horizontal="center" vertical="center" wrapText="1"/>
      <protection hidden="1"/>
    </xf>
    <xf numFmtId="0" fontId="32" fillId="33" borderId="37" xfId="0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Border="1" applyAlignment="1" applyProtection="1">
      <alignment horizontal="center" vertical="center" wrapText="1"/>
      <protection hidden="1"/>
    </xf>
    <xf numFmtId="0" fontId="18" fillId="33" borderId="40" xfId="0" applyFont="1" applyFill="1" applyBorder="1" applyAlignment="1" applyProtection="1">
      <alignment horizontal="center" vertical="center" wrapText="1"/>
      <protection hidden="1"/>
    </xf>
    <xf numFmtId="0" fontId="18" fillId="33" borderId="41" xfId="0" applyFont="1" applyFill="1" applyBorder="1" applyAlignment="1" applyProtection="1">
      <alignment horizontal="center" vertical="center" wrapText="1"/>
      <protection hidden="1"/>
    </xf>
    <xf numFmtId="0" fontId="28" fillId="33" borderId="42" xfId="0" applyFont="1" applyFill="1" applyBorder="1" applyAlignment="1" applyProtection="1">
      <alignment horizontal="center"/>
      <protection hidden="1"/>
    </xf>
    <xf numFmtId="0" fontId="28" fillId="33" borderId="43" xfId="0" applyFont="1" applyFill="1" applyBorder="1" applyAlignment="1" applyProtection="1">
      <alignment/>
      <protection hidden="1"/>
    </xf>
    <xf numFmtId="0" fontId="28" fillId="33" borderId="44" xfId="0" applyFont="1" applyFill="1" applyBorder="1" applyAlignment="1" applyProtection="1">
      <alignment/>
      <protection hidden="1"/>
    </xf>
    <xf numFmtId="1" fontId="18" fillId="33" borderId="45" xfId="0" applyNumberFormat="1" applyFont="1" applyFill="1" applyBorder="1" applyAlignment="1" applyProtection="1">
      <alignment horizontal="right"/>
      <protection hidden="1"/>
    </xf>
    <xf numFmtId="2" fontId="18" fillId="33" borderId="28" xfId="0" applyNumberFormat="1" applyFont="1" applyFill="1" applyBorder="1" applyAlignment="1" applyProtection="1">
      <alignment horizontal="right"/>
      <protection hidden="1"/>
    </xf>
    <xf numFmtId="0" fontId="18" fillId="33" borderId="46" xfId="0" applyFont="1" applyFill="1" applyBorder="1" applyAlignment="1" applyProtection="1">
      <alignment horizontal="right"/>
      <protection hidden="1"/>
    </xf>
    <xf numFmtId="0" fontId="18" fillId="33" borderId="47" xfId="0" applyFont="1" applyFill="1" applyBorder="1" applyAlignment="1" applyProtection="1">
      <alignment horizontal="right"/>
      <protection hidden="1"/>
    </xf>
    <xf numFmtId="0" fontId="18" fillId="33" borderId="45" xfId="0" applyFont="1" applyFill="1" applyBorder="1" applyAlignment="1" applyProtection="1">
      <alignment horizontal="right"/>
      <protection hidden="1"/>
    </xf>
    <xf numFmtId="0" fontId="18" fillId="33" borderId="48" xfId="0" applyFont="1" applyFill="1" applyBorder="1" applyAlignment="1" applyProtection="1">
      <alignment horizontal="right"/>
      <protection hidden="1"/>
    </xf>
    <xf numFmtId="0" fontId="18" fillId="33" borderId="49" xfId="0" applyFont="1" applyFill="1" applyBorder="1" applyAlignment="1" applyProtection="1">
      <alignment horizontal="right"/>
      <protection hidden="1"/>
    </xf>
    <xf numFmtId="2" fontId="18" fillId="33" borderId="50" xfId="0" applyNumberFormat="1" applyFont="1" applyFill="1" applyBorder="1" applyAlignment="1" applyProtection="1">
      <alignment horizontal="center"/>
      <protection hidden="1"/>
    </xf>
    <xf numFmtId="2" fontId="18" fillId="33" borderId="51" xfId="0" applyNumberFormat="1" applyFont="1" applyFill="1" applyBorder="1" applyAlignment="1" applyProtection="1">
      <alignment horizontal="center"/>
      <protection hidden="1"/>
    </xf>
    <xf numFmtId="0" fontId="18" fillId="33" borderId="52" xfId="0" applyFont="1" applyFill="1" applyBorder="1" applyAlignment="1" applyProtection="1">
      <alignment horizontal="center"/>
      <protection hidden="1"/>
    </xf>
    <xf numFmtId="1" fontId="18" fillId="33" borderId="53" xfId="0" applyNumberFormat="1" applyFont="1" applyFill="1" applyBorder="1" applyAlignment="1" applyProtection="1">
      <alignment horizontal="right"/>
      <protection hidden="1"/>
    </xf>
    <xf numFmtId="2" fontId="18" fillId="33" borderId="48" xfId="0" applyNumberFormat="1" applyFont="1" applyFill="1" applyBorder="1" applyAlignment="1" applyProtection="1">
      <alignment horizontal="right"/>
      <protection hidden="1"/>
    </xf>
    <xf numFmtId="0" fontId="18" fillId="33" borderId="53" xfId="0" applyFont="1" applyFill="1" applyBorder="1" applyAlignment="1" applyProtection="1">
      <alignment horizontal="right"/>
      <protection hidden="1"/>
    </xf>
    <xf numFmtId="2" fontId="18" fillId="33" borderId="54" xfId="0" applyNumberFormat="1" applyFont="1" applyFill="1" applyBorder="1" applyAlignment="1" applyProtection="1">
      <alignment horizontal="center"/>
      <protection hidden="1"/>
    </xf>
    <xf numFmtId="0" fontId="18" fillId="33" borderId="55" xfId="0" applyFont="1" applyFill="1" applyBorder="1" applyAlignment="1" applyProtection="1">
      <alignment horizontal="center"/>
      <protection hidden="1"/>
    </xf>
    <xf numFmtId="0" fontId="28" fillId="33" borderId="56" xfId="0" applyFont="1" applyFill="1" applyBorder="1" applyAlignment="1" applyProtection="1">
      <alignment horizontal="center"/>
      <protection hidden="1"/>
    </xf>
    <xf numFmtId="0" fontId="18" fillId="33" borderId="57" xfId="0" applyFont="1" applyFill="1" applyBorder="1" applyAlignment="1" applyProtection="1">
      <alignment/>
      <protection hidden="1"/>
    </xf>
    <xf numFmtId="0" fontId="18" fillId="33" borderId="58" xfId="0" applyFont="1" applyFill="1" applyBorder="1" applyAlignment="1" applyProtection="1">
      <alignment/>
      <protection hidden="1"/>
    </xf>
    <xf numFmtId="0" fontId="18" fillId="33" borderId="56" xfId="0" applyFont="1" applyFill="1" applyBorder="1" applyAlignment="1" applyProtection="1">
      <alignment/>
      <protection hidden="1"/>
    </xf>
    <xf numFmtId="0" fontId="18" fillId="33" borderId="59" xfId="0" applyFont="1" applyFill="1" applyBorder="1" applyAlignment="1" applyProtection="1">
      <alignment/>
      <protection hidden="1"/>
    </xf>
    <xf numFmtId="0" fontId="18" fillId="33" borderId="60" xfId="0" applyFont="1" applyFill="1" applyBorder="1" applyAlignment="1" applyProtection="1">
      <alignment/>
      <protection hidden="1"/>
    </xf>
    <xf numFmtId="0" fontId="18" fillId="33" borderId="61" xfId="0" applyFont="1" applyFill="1" applyBorder="1" applyAlignment="1" applyProtection="1">
      <alignment/>
      <protection hidden="1"/>
    </xf>
    <xf numFmtId="0" fontId="34" fillId="33" borderId="0" xfId="0" applyFont="1" applyFill="1" applyAlignment="1" applyProtection="1">
      <alignment horizontal="left"/>
      <protection hidden="1"/>
    </xf>
    <xf numFmtId="0" fontId="33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 horizontal="center"/>
      <protection hidden="1"/>
    </xf>
    <xf numFmtId="164" fontId="28" fillId="33" borderId="0" xfId="0" applyNumberFormat="1" applyFont="1" applyFill="1" applyBorder="1" applyAlignment="1" applyProtection="1">
      <alignment horizontal="center"/>
      <protection hidden="1"/>
    </xf>
    <xf numFmtId="0" fontId="18" fillId="33" borderId="62" xfId="0" applyFont="1" applyFill="1" applyBorder="1" applyAlignment="1" applyProtection="1">
      <alignment horizontal="center" vertical="center" wrapText="1"/>
      <protection hidden="1"/>
    </xf>
    <xf numFmtId="0" fontId="18" fillId="33" borderId="63" xfId="0" applyFont="1" applyFill="1" applyBorder="1" applyAlignment="1" applyProtection="1">
      <alignment horizontal="center" vertical="center" wrapText="1"/>
      <protection hidden="1"/>
    </xf>
    <xf numFmtId="2" fontId="18" fillId="33" borderId="53" xfId="0" applyNumberFormat="1" applyFont="1" applyFill="1" applyBorder="1" applyAlignment="1" applyProtection="1">
      <alignment horizontal="right"/>
      <protection hidden="1"/>
    </xf>
    <xf numFmtId="0" fontId="18" fillId="33" borderId="36" xfId="0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/>
      <protection hidden="1"/>
    </xf>
    <xf numFmtId="0" fontId="18" fillId="33" borderId="28" xfId="0" applyFont="1" applyFill="1" applyBorder="1" applyAlignment="1" applyProtection="1">
      <alignment horizontal="right"/>
      <protection hidden="1"/>
    </xf>
    <xf numFmtId="2" fontId="18" fillId="33" borderId="64" xfId="0" applyNumberFormat="1" applyFont="1" applyFill="1" applyBorder="1" applyAlignment="1" applyProtection="1">
      <alignment horizontal="center"/>
      <protection hidden="1"/>
    </xf>
    <xf numFmtId="0" fontId="18" fillId="33" borderId="65" xfId="0" applyFont="1" applyFill="1" applyBorder="1" applyAlignment="1" applyProtection="1">
      <alignment horizontal="center"/>
      <protection hidden="1"/>
    </xf>
    <xf numFmtId="0" fontId="28" fillId="33" borderId="66" xfId="0" applyFont="1" applyFill="1" applyBorder="1" applyAlignment="1" applyProtection="1">
      <alignment horizontal="center"/>
      <protection hidden="1"/>
    </xf>
    <xf numFmtId="0" fontId="28" fillId="33" borderId="67" xfId="0" applyFont="1" applyFill="1" applyBorder="1" applyAlignment="1" applyProtection="1">
      <alignment/>
      <protection hidden="1"/>
    </xf>
    <xf numFmtId="0" fontId="28" fillId="33" borderId="67" xfId="0" applyFont="1" applyFill="1" applyBorder="1" applyAlignment="1" applyProtection="1">
      <alignment horizontal="center"/>
      <protection hidden="1"/>
    </xf>
    <xf numFmtId="0" fontId="28" fillId="33" borderId="13" xfId="0" applyFont="1" applyFill="1" applyBorder="1" applyAlignment="1" applyProtection="1">
      <alignment/>
      <protection hidden="1"/>
    </xf>
    <xf numFmtId="1" fontId="18" fillId="33" borderId="66" xfId="0" applyNumberFormat="1" applyFont="1" applyFill="1" applyBorder="1" applyAlignment="1" applyProtection="1">
      <alignment horizontal="right"/>
      <protection hidden="1"/>
    </xf>
    <xf numFmtId="2" fontId="18" fillId="33" borderId="67" xfId="0" applyNumberFormat="1" applyFont="1" applyFill="1" applyBorder="1" applyAlignment="1" applyProtection="1">
      <alignment horizontal="right"/>
      <protection hidden="1"/>
    </xf>
    <xf numFmtId="0" fontId="18" fillId="33" borderId="67" xfId="0" applyFont="1" applyFill="1" applyBorder="1" applyAlignment="1" applyProtection="1">
      <alignment horizontal="right"/>
      <protection hidden="1"/>
    </xf>
    <xf numFmtId="0" fontId="18" fillId="33" borderId="66" xfId="0" applyFont="1" applyFill="1" applyBorder="1" applyAlignment="1" applyProtection="1">
      <alignment horizontal="right"/>
      <protection hidden="1"/>
    </xf>
    <xf numFmtId="2" fontId="18" fillId="33" borderId="14" xfId="0" applyNumberFormat="1" applyFont="1" applyFill="1" applyBorder="1" applyAlignment="1" applyProtection="1">
      <alignment horizontal="center"/>
      <protection hidden="1"/>
    </xf>
    <xf numFmtId="0" fontId="18" fillId="33" borderId="41" xfId="0" applyFont="1" applyFill="1" applyBorder="1" applyAlignment="1" applyProtection="1">
      <alignment horizontal="center"/>
      <protection hidden="1"/>
    </xf>
    <xf numFmtId="0" fontId="28" fillId="33" borderId="68" xfId="0" applyFont="1" applyFill="1" applyBorder="1" applyAlignment="1" applyProtection="1">
      <alignment horizontal="center"/>
      <protection hidden="1"/>
    </xf>
    <xf numFmtId="0" fontId="28" fillId="33" borderId="69" xfId="0" applyFont="1" applyFill="1" applyBorder="1" applyAlignment="1" applyProtection="1">
      <alignment/>
      <protection hidden="1"/>
    </xf>
    <xf numFmtId="0" fontId="28" fillId="33" borderId="69" xfId="0" applyFont="1" applyFill="1" applyBorder="1" applyAlignment="1" applyProtection="1">
      <alignment horizontal="center"/>
      <protection hidden="1"/>
    </xf>
    <xf numFmtId="0" fontId="28" fillId="33" borderId="70" xfId="0" applyFont="1" applyFill="1" applyBorder="1" applyAlignment="1" applyProtection="1">
      <alignment/>
      <protection hidden="1"/>
    </xf>
    <xf numFmtId="1" fontId="18" fillId="33" borderId="68" xfId="0" applyNumberFormat="1" applyFont="1" applyFill="1" applyBorder="1" applyAlignment="1" applyProtection="1">
      <alignment horizontal="right"/>
      <protection hidden="1"/>
    </xf>
    <xf numFmtId="2" fontId="18" fillId="33" borderId="69" xfId="0" applyNumberFormat="1" applyFont="1" applyFill="1" applyBorder="1" applyAlignment="1" applyProtection="1">
      <alignment horizontal="right"/>
      <protection hidden="1"/>
    </xf>
    <xf numFmtId="0" fontId="18" fillId="33" borderId="69" xfId="0" applyFont="1" applyFill="1" applyBorder="1" applyAlignment="1" applyProtection="1">
      <alignment horizontal="right"/>
      <protection hidden="1"/>
    </xf>
    <xf numFmtId="0" fontId="18" fillId="33" borderId="71" xfId="0" applyFont="1" applyFill="1" applyBorder="1" applyAlignment="1" applyProtection="1">
      <alignment horizontal="right"/>
      <protection hidden="1"/>
    </xf>
    <xf numFmtId="0" fontId="18" fillId="33" borderId="68" xfId="0" applyFont="1" applyFill="1" applyBorder="1" applyAlignment="1" applyProtection="1">
      <alignment horizontal="right"/>
      <protection hidden="1"/>
    </xf>
    <xf numFmtId="2" fontId="18" fillId="33" borderId="72" xfId="0" applyNumberFormat="1" applyFont="1" applyFill="1" applyBorder="1" applyAlignment="1" applyProtection="1">
      <alignment horizontal="center"/>
      <protection hidden="1"/>
    </xf>
    <xf numFmtId="0" fontId="18" fillId="33" borderId="73" xfId="0" applyFont="1" applyFill="1" applyBorder="1" applyAlignment="1" applyProtection="1">
      <alignment horizontal="center"/>
      <protection hidden="1"/>
    </xf>
    <xf numFmtId="1" fontId="18" fillId="33" borderId="42" xfId="0" applyNumberFormat="1" applyFont="1" applyFill="1" applyBorder="1" applyAlignment="1" applyProtection="1">
      <alignment horizontal="right"/>
      <protection hidden="1"/>
    </xf>
    <xf numFmtId="2" fontId="18" fillId="33" borderId="43" xfId="0" applyNumberFormat="1" applyFont="1" applyFill="1" applyBorder="1" applyAlignment="1" applyProtection="1">
      <alignment horizontal="right"/>
      <protection hidden="1"/>
    </xf>
    <xf numFmtId="0" fontId="18" fillId="33" borderId="43" xfId="0" applyFont="1" applyFill="1" applyBorder="1" applyAlignment="1" applyProtection="1">
      <alignment horizontal="right"/>
      <protection hidden="1"/>
    </xf>
    <xf numFmtId="0" fontId="18" fillId="33" borderId="74" xfId="0" applyFont="1" applyFill="1" applyBorder="1" applyAlignment="1" applyProtection="1">
      <alignment horizontal="right"/>
      <protection hidden="1"/>
    </xf>
    <xf numFmtId="0" fontId="18" fillId="33" borderId="42" xfId="0" applyFont="1" applyFill="1" applyBorder="1" applyAlignment="1" applyProtection="1">
      <alignment horizontal="right"/>
      <protection hidden="1"/>
    </xf>
    <xf numFmtId="0" fontId="28" fillId="33" borderId="75" xfId="0" applyFont="1" applyFill="1" applyBorder="1" applyAlignment="1" applyProtection="1">
      <alignment horizontal="center"/>
      <protection hidden="1"/>
    </xf>
    <xf numFmtId="0" fontId="28" fillId="33" borderId="76" xfId="0" applyFont="1" applyFill="1" applyBorder="1" applyAlignment="1" applyProtection="1">
      <alignment/>
      <protection hidden="1"/>
    </xf>
    <xf numFmtId="0" fontId="28" fillId="33" borderId="76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/>
      <protection hidden="1"/>
    </xf>
    <xf numFmtId="1" fontId="18" fillId="33" borderId="75" xfId="0" applyNumberFormat="1" applyFont="1" applyFill="1" applyBorder="1" applyAlignment="1" applyProtection="1">
      <alignment horizontal="right"/>
      <protection hidden="1"/>
    </xf>
    <xf numFmtId="2" fontId="18" fillId="33" borderId="76" xfId="0" applyNumberFormat="1" applyFont="1" applyFill="1" applyBorder="1" applyAlignment="1" applyProtection="1">
      <alignment horizontal="right"/>
      <protection hidden="1"/>
    </xf>
    <xf numFmtId="0" fontId="18" fillId="33" borderId="76" xfId="0" applyFont="1" applyFill="1" applyBorder="1" applyAlignment="1" applyProtection="1">
      <alignment horizontal="right"/>
      <protection hidden="1"/>
    </xf>
    <xf numFmtId="0" fontId="18" fillId="33" borderId="75" xfId="0" applyFont="1" applyFill="1" applyBorder="1" applyAlignment="1" applyProtection="1">
      <alignment horizontal="right"/>
      <protection hidden="1"/>
    </xf>
    <xf numFmtId="0" fontId="18" fillId="33" borderId="77" xfId="0" applyFont="1" applyFill="1" applyBorder="1" applyAlignment="1" applyProtection="1">
      <alignment horizontal="right"/>
      <protection hidden="1"/>
    </xf>
    <xf numFmtId="2" fontId="18" fillId="33" borderId="19" xfId="0" applyNumberFormat="1" applyFont="1" applyFill="1" applyBorder="1" applyAlignment="1" applyProtection="1">
      <alignment horizontal="center"/>
      <protection hidden="1"/>
    </xf>
    <xf numFmtId="0" fontId="18" fillId="33" borderId="78" xfId="0" applyFont="1" applyFill="1" applyBorder="1" applyAlignment="1" applyProtection="1">
      <alignment horizontal="center"/>
      <protection hidden="1"/>
    </xf>
    <xf numFmtId="0" fontId="18" fillId="33" borderId="79" xfId="0" applyFont="1" applyFill="1" applyBorder="1" applyAlignment="1" applyProtection="1">
      <alignment horizontal="center"/>
      <protection hidden="1"/>
    </xf>
    <xf numFmtId="0" fontId="28" fillId="33" borderId="80" xfId="0" applyFont="1" applyFill="1" applyBorder="1" applyAlignment="1" applyProtection="1">
      <alignment horizontal="center"/>
      <protection hidden="1"/>
    </xf>
    <xf numFmtId="2" fontId="18" fillId="33" borderId="47" xfId="0" applyNumberFormat="1" applyFont="1" applyFill="1" applyBorder="1" applyAlignment="1" applyProtection="1">
      <alignment horizontal="right"/>
      <protection hidden="1"/>
    </xf>
    <xf numFmtId="2" fontId="18" fillId="33" borderId="45" xfId="0" applyNumberFormat="1" applyFont="1" applyFill="1" applyBorder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right"/>
      <protection hidden="1"/>
    </xf>
    <xf numFmtId="0" fontId="18" fillId="33" borderId="47" xfId="0" applyNumberFormat="1" applyFont="1" applyFill="1" applyBorder="1" applyAlignment="1" applyProtection="1">
      <alignment horizontal="right"/>
      <protection hidden="1"/>
    </xf>
    <xf numFmtId="2" fontId="18" fillId="33" borderId="49" xfId="0" applyNumberFormat="1" applyFont="1" applyFill="1" applyBorder="1" applyAlignment="1" applyProtection="1">
      <alignment horizontal="right"/>
      <protection hidden="1"/>
    </xf>
    <xf numFmtId="0" fontId="18" fillId="33" borderId="51" xfId="0" applyFont="1" applyFill="1" applyBorder="1" applyAlignment="1" applyProtection="1">
      <alignment horizontal="right"/>
      <protection hidden="1"/>
    </xf>
    <xf numFmtId="2" fontId="18" fillId="33" borderId="66" xfId="0" applyNumberFormat="1" applyFont="1" applyFill="1" applyBorder="1" applyAlignment="1" applyProtection="1">
      <alignment horizontal="right"/>
      <protection hidden="1"/>
    </xf>
    <xf numFmtId="2" fontId="18" fillId="33" borderId="71" xfId="0" applyNumberFormat="1" applyFont="1" applyFill="1" applyBorder="1" applyAlignment="1" applyProtection="1">
      <alignment horizontal="right"/>
      <protection hidden="1"/>
    </xf>
    <xf numFmtId="2" fontId="18" fillId="33" borderId="68" xfId="0" applyNumberFormat="1" applyFont="1" applyFill="1" applyBorder="1" applyAlignment="1" applyProtection="1">
      <alignment horizontal="right"/>
      <protection hidden="1"/>
    </xf>
    <xf numFmtId="0" fontId="18" fillId="33" borderId="70" xfId="0" applyFont="1" applyFill="1" applyBorder="1" applyAlignment="1" applyProtection="1">
      <alignment horizontal="right"/>
      <protection hidden="1"/>
    </xf>
    <xf numFmtId="2" fontId="18" fillId="33" borderId="74" xfId="0" applyNumberFormat="1" applyFont="1" applyFill="1" applyBorder="1" applyAlignment="1" applyProtection="1">
      <alignment horizontal="right"/>
      <protection hidden="1"/>
    </xf>
    <xf numFmtId="2" fontId="18" fillId="33" borderId="42" xfId="0" applyNumberFormat="1" applyFont="1" applyFill="1" applyBorder="1" applyAlignment="1" applyProtection="1">
      <alignment horizontal="right"/>
      <protection hidden="1"/>
    </xf>
    <xf numFmtId="0" fontId="18" fillId="33" borderId="44" xfId="0" applyFont="1" applyFill="1" applyBorder="1" applyAlignment="1" applyProtection="1">
      <alignment horizontal="right"/>
      <protection hidden="1"/>
    </xf>
    <xf numFmtId="2" fontId="18" fillId="33" borderId="27" xfId="0" applyNumberFormat="1" applyFont="1" applyFill="1" applyBorder="1" applyAlignment="1" applyProtection="1">
      <alignment horizontal="right"/>
      <protection hidden="1"/>
    </xf>
    <xf numFmtId="2" fontId="18" fillId="33" borderId="77" xfId="0" applyNumberFormat="1" applyFont="1" applyFill="1" applyBorder="1" applyAlignment="1" applyProtection="1">
      <alignment horizontal="right"/>
      <protection hidden="1"/>
    </xf>
    <xf numFmtId="2" fontId="18" fillId="33" borderId="75" xfId="0" applyNumberFormat="1" applyFont="1" applyFill="1" applyBorder="1" applyAlignment="1" applyProtection="1">
      <alignment horizontal="right"/>
      <protection hidden="1"/>
    </xf>
    <xf numFmtId="0" fontId="18" fillId="33" borderId="17" xfId="0" applyFont="1" applyFill="1" applyBorder="1" applyAlignment="1" applyProtection="1">
      <alignment horizontal="right"/>
      <protection hidden="1"/>
    </xf>
    <xf numFmtId="2" fontId="18" fillId="33" borderId="81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9%20&#1063;&#1077;&#1084;&#1087;&#1080;&#1086;&#1085;&#1072;&#1090;%20&#1056;&#1086;&#1089;&#1089;&#1080;&#1080;\&#1063;&#1077;&#1084;&#1087;&#1080;&#1086;&#1085;&#1072;&#1090;%20&#1056;&#1086;&#1089;&#1089;&#1080;&#1080;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"/>
      <sheetName val="WS"/>
      <sheetName val="Лист1"/>
      <sheetName val="WS-F"/>
      <sheetName val="Title"/>
      <sheetName val="BA-Maxi"/>
      <sheetName val="BA-Medium"/>
      <sheetName val="BA-Mini"/>
      <sheetName val="BA-Toy"/>
      <sheetName val="AA-Maxi"/>
      <sheetName val="AA-Medium"/>
      <sheetName val="AA-Mini"/>
      <sheetName val="AA-Toy"/>
      <sheetName val="F-Maxi"/>
      <sheetName val="F-Medium"/>
      <sheetName val="F-Mini"/>
      <sheetName val="F-Toy"/>
      <sheetName val="BA-Team"/>
      <sheetName val="AA-Team"/>
      <sheetName val="SL"/>
      <sheetName val="SLF"/>
      <sheetName val="Тeams"/>
      <sheetName val="P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6" t="s">
        <v>0</v>
      </c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</row>
    <row r="4" spans="2:15" ht="12.75" customHeight="1"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6" ht="45">
      <c r="B5" s="14"/>
      <c r="D5" s="15" t="s">
        <v>1</v>
      </c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8"/>
    </row>
    <row r="6" spans="2:16" ht="26.25" customHeight="1">
      <c r="B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2"/>
    </row>
    <row r="7" spans="2:16" ht="24" customHeight="1">
      <c r="B7" s="19"/>
      <c r="D7" s="23"/>
      <c r="E7" s="23"/>
      <c r="F7" s="23"/>
      <c r="G7" s="23"/>
      <c r="H7" s="23"/>
      <c r="I7" s="24" t="s">
        <v>2</v>
      </c>
      <c r="J7" s="25" t="s">
        <v>3</v>
      </c>
      <c r="K7" s="25"/>
      <c r="L7" s="25"/>
      <c r="M7" s="25"/>
      <c r="N7" s="25"/>
      <c r="O7" s="26"/>
      <c r="P7" s="27"/>
    </row>
    <row r="8" spans="2:16" ht="18" customHeight="1">
      <c r="B8" s="19"/>
      <c r="D8" s="28"/>
      <c r="E8" s="29"/>
      <c r="F8" s="29"/>
      <c r="G8" s="29"/>
      <c r="H8" s="29"/>
      <c r="I8" s="24" t="s">
        <v>4</v>
      </c>
      <c r="J8" s="25" t="s">
        <v>5</v>
      </c>
      <c r="K8" s="25"/>
      <c r="L8" s="25"/>
      <c r="M8" s="25"/>
      <c r="N8" s="25"/>
      <c r="O8" s="26"/>
      <c r="P8" s="27"/>
    </row>
    <row r="9" spans="2:16" ht="18" customHeight="1">
      <c r="B9" s="10"/>
      <c r="C9" s="23"/>
      <c r="D9" s="29"/>
      <c r="E9" s="29"/>
      <c r="F9" s="29"/>
      <c r="G9" s="29"/>
      <c r="H9" s="29"/>
      <c r="I9" s="24" t="s">
        <v>6</v>
      </c>
      <c r="J9" s="25" t="s">
        <v>53</v>
      </c>
      <c r="K9" s="25"/>
      <c r="L9" s="25"/>
      <c r="M9" s="25"/>
      <c r="N9" s="25"/>
      <c r="O9" s="26"/>
      <c r="P9" s="27"/>
    </row>
    <row r="10" spans="2:16" ht="18" customHeight="1">
      <c r="B10" s="10"/>
      <c r="C10" s="23"/>
      <c r="D10" s="29"/>
      <c r="E10" s="29"/>
      <c r="F10" s="29"/>
      <c r="G10" s="29"/>
      <c r="H10" s="29"/>
      <c r="I10" s="24" t="s">
        <v>7</v>
      </c>
      <c r="J10" s="30" t="s">
        <v>8</v>
      </c>
      <c r="K10" s="25"/>
      <c r="L10" s="25"/>
      <c r="M10" s="25"/>
      <c r="N10" s="25"/>
      <c r="O10" s="26"/>
      <c r="P10" s="27"/>
    </row>
    <row r="11" spans="2:16" ht="18" customHeight="1">
      <c r="B11" s="10"/>
      <c r="C11" s="23"/>
      <c r="D11" s="23"/>
      <c r="E11" s="23"/>
      <c r="F11" s="23"/>
      <c r="G11" s="23"/>
      <c r="H11" s="23"/>
      <c r="I11" s="31"/>
      <c r="J11" s="30" t="s">
        <v>9</v>
      </c>
      <c r="K11" s="30"/>
      <c r="L11" s="30"/>
      <c r="M11" s="30"/>
      <c r="N11" s="30"/>
      <c r="O11" s="26"/>
      <c r="P11" s="27"/>
    </row>
    <row r="12" spans="2:15" s="34" customFormat="1" ht="18" customHeight="1">
      <c r="B12" s="32"/>
      <c r="C12" s="29"/>
      <c r="D12" s="29"/>
      <c r="E12" s="29"/>
      <c r="F12" s="29"/>
      <c r="G12" s="29"/>
      <c r="H12" s="29"/>
      <c r="I12" s="31"/>
      <c r="J12" s="30" t="s">
        <v>10</v>
      </c>
      <c r="K12" s="30"/>
      <c r="L12" s="30"/>
      <c r="M12" s="30"/>
      <c r="N12" s="30"/>
      <c r="O12" s="33"/>
    </row>
    <row r="13" spans="2:15" s="34" customFormat="1" ht="18" customHeight="1">
      <c r="B13" s="32"/>
      <c r="J13" s="30" t="s">
        <v>11</v>
      </c>
      <c r="K13" s="30"/>
      <c r="L13" s="30"/>
      <c r="M13" s="30"/>
      <c r="N13" s="30"/>
      <c r="O13" s="33"/>
    </row>
    <row r="14" spans="2:15" s="34" customFormat="1" ht="18" customHeight="1">
      <c r="B14" s="32"/>
      <c r="J14" s="30" t="s">
        <v>12</v>
      </c>
      <c r="K14" s="30"/>
      <c r="L14" s="30"/>
      <c r="M14" s="30"/>
      <c r="N14" s="30"/>
      <c r="O14" s="33"/>
    </row>
    <row r="15" spans="2:15" s="34" customFormat="1" ht="18" customHeight="1">
      <c r="B15" s="32"/>
      <c r="O15" s="33"/>
    </row>
    <row r="16" spans="2:15" s="34" customFormat="1" ht="18" customHeight="1">
      <c r="B16" s="32"/>
      <c r="C16" s="29"/>
      <c r="O16" s="33"/>
    </row>
    <row r="17" spans="2:15" s="34" customFormat="1" ht="18" customHeight="1">
      <c r="B17" s="32"/>
      <c r="O17" s="33"/>
    </row>
    <row r="18" spans="2:15" s="34" customFormat="1" ht="18" customHeight="1">
      <c r="B18" s="32"/>
      <c r="I18" s="35"/>
      <c r="O18" s="33"/>
    </row>
    <row r="19" spans="2:15" s="34" customFormat="1" ht="18" customHeight="1">
      <c r="B19" s="32"/>
      <c r="C19" s="29"/>
      <c r="I19" s="24" t="s">
        <v>13</v>
      </c>
      <c r="J19" s="25" t="s">
        <v>14</v>
      </c>
      <c r="K19" s="25"/>
      <c r="L19" s="25"/>
      <c r="M19" s="25"/>
      <c r="N19" s="25"/>
      <c r="O19" s="33"/>
    </row>
    <row r="20" spans="2:15" s="34" customFormat="1" ht="18" customHeight="1">
      <c r="B20" s="32"/>
      <c r="C20" s="29"/>
      <c r="I20" s="24" t="s">
        <v>15</v>
      </c>
      <c r="J20" s="30" t="s">
        <v>16</v>
      </c>
      <c r="K20" s="30"/>
      <c r="L20" s="30"/>
      <c r="M20" s="30"/>
      <c r="N20" s="30"/>
      <c r="O20" s="33"/>
    </row>
    <row r="21" spans="2:15" s="34" customFormat="1" ht="18" customHeight="1">
      <c r="B21" s="32"/>
      <c r="C21" s="29"/>
      <c r="I21" s="31"/>
      <c r="J21" s="30" t="s">
        <v>17</v>
      </c>
      <c r="K21" s="30"/>
      <c r="L21" s="30"/>
      <c r="M21" s="30"/>
      <c r="N21" s="30"/>
      <c r="O21" s="33"/>
    </row>
    <row r="22" spans="2:15" s="34" customFormat="1" ht="18" customHeight="1">
      <c r="B22" s="32"/>
      <c r="C22" s="29"/>
      <c r="I22" s="31"/>
      <c r="J22" s="30"/>
      <c r="K22" s="25"/>
      <c r="L22" s="25"/>
      <c r="M22" s="25"/>
      <c r="N22" s="25"/>
      <c r="O22" s="33"/>
    </row>
    <row r="23" spans="2:15" s="34" customFormat="1" ht="18" customHeight="1">
      <c r="B23" s="32"/>
      <c r="C23" s="29"/>
      <c r="I23" s="24" t="s">
        <v>18</v>
      </c>
      <c r="J23" s="25" t="s">
        <v>19</v>
      </c>
      <c r="K23" s="30"/>
      <c r="L23" s="30"/>
      <c r="M23" s="30"/>
      <c r="N23" s="30"/>
      <c r="O23" s="33"/>
    </row>
    <row r="24" spans="2:15" s="34" customFormat="1" ht="18" customHeight="1">
      <c r="B24" s="32"/>
      <c r="C24" s="29"/>
      <c r="I24" s="24" t="s">
        <v>20</v>
      </c>
      <c r="J24" s="25"/>
      <c r="K24" s="30"/>
      <c r="L24" s="30"/>
      <c r="M24" s="30"/>
      <c r="N24" s="30"/>
      <c r="O24" s="33"/>
    </row>
    <row r="25" spans="2:15" s="34" customFormat="1" ht="18" customHeight="1">
      <c r="B25" s="32"/>
      <c r="C25" s="29"/>
      <c r="O25" s="33"/>
    </row>
    <row r="26" spans="2:15" s="34" customFormat="1" ht="18" customHeight="1">
      <c r="B26" s="3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3"/>
    </row>
    <row r="27" spans="2:15" s="34" customFormat="1" ht="18" customHeight="1">
      <c r="B27" s="3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3"/>
    </row>
    <row r="28" spans="2:15" s="34" customFormat="1" ht="18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K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">
        <v>45</v>
      </c>
      <c r="E3" s="46"/>
    </row>
    <row r="4" spans="2:9" s="39" customFormat="1" ht="12.75">
      <c r="B4" s="47" t="s">
        <v>69</v>
      </c>
      <c r="E4" s="48"/>
      <c r="F4" s="49" t="s">
        <v>21</v>
      </c>
      <c r="G4" s="50">
        <v>182</v>
      </c>
      <c r="H4" s="50" t="s">
        <v>22</v>
      </c>
      <c r="I4" s="51">
        <v>46</v>
      </c>
    </row>
    <row r="5" spans="5:9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</row>
    <row r="6" spans="2:1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46</v>
      </c>
      <c r="G6" s="63"/>
      <c r="H6" s="63"/>
      <c r="I6" s="64"/>
      <c r="J6" s="69" t="s">
        <v>33</v>
      </c>
      <c r="K6" s="69" t="s">
        <v>33</v>
      </c>
    </row>
    <row r="7" spans="2:11" ht="23.2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81"/>
      <c r="K7" s="81"/>
    </row>
    <row r="8" spans="2:11" ht="12.75">
      <c r="B8" s="82">
        <v>6518</v>
      </c>
      <c r="C8" s="83" t="s">
        <v>70</v>
      </c>
      <c r="D8" s="83" t="s">
        <v>54</v>
      </c>
      <c r="E8" s="84" t="s">
        <v>72</v>
      </c>
      <c r="F8" s="85">
        <v>0</v>
      </c>
      <c r="G8" s="86">
        <v>40.34</v>
      </c>
      <c r="H8" s="87">
        <f aca="true" t="shared" si="0" ref="H8:H23">IF(OR(G8="снят",G8="н/я",G8&gt;I$5),120,IF(G8&gt;I$4,G8-I$4,0))</f>
        <v>0</v>
      </c>
      <c r="I8" s="88">
        <f aca="true" t="shared" si="1" ref="I8:I23">IF(H8=120,120,F8+H8)</f>
        <v>0</v>
      </c>
      <c r="J8" s="94">
        <v>1</v>
      </c>
      <c r="K8" s="94">
        <f>IF(OR(G8="снят",G8="н/я",G8&gt;I$5,G8=0),"—",1)</f>
        <v>1</v>
      </c>
    </row>
    <row r="9" spans="2:11" ht="12.75">
      <c r="B9" s="82">
        <v>6522</v>
      </c>
      <c r="C9" s="83" t="s">
        <v>81</v>
      </c>
      <c r="D9" s="83" t="s">
        <v>57</v>
      </c>
      <c r="E9" s="84" t="s">
        <v>82</v>
      </c>
      <c r="F9" s="95">
        <v>0</v>
      </c>
      <c r="G9" s="96">
        <v>42.8</v>
      </c>
      <c r="H9" s="90">
        <f t="shared" si="0"/>
        <v>0</v>
      </c>
      <c r="I9" s="91">
        <f t="shared" si="1"/>
        <v>0</v>
      </c>
      <c r="J9" s="99">
        <f aca="true" t="shared" si="2" ref="J9:J23">J8+1</f>
        <v>2</v>
      </c>
      <c r="K9" s="99">
        <f aca="true" t="shared" si="3" ref="K9:K23">IF(OR(G9="снят",G9="н/я",G9&gt;I$5,G9=0),"—",K8+1)</f>
        <v>2</v>
      </c>
    </row>
    <row r="10" spans="2:11" ht="12.75">
      <c r="B10" s="82">
        <v>6515</v>
      </c>
      <c r="C10" s="83" t="s">
        <v>87</v>
      </c>
      <c r="D10" s="83" t="s">
        <v>54</v>
      </c>
      <c r="E10" s="84" t="s">
        <v>88</v>
      </c>
      <c r="F10" s="95">
        <v>0</v>
      </c>
      <c r="G10" s="96">
        <v>44.3</v>
      </c>
      <c r="H10" s="90">
        <f t="shared" si="0"/>
        <v>0</v>
      </c>
      <c r="I10" s="91">
        <f t="shared" si="1"/>
        <v>0</v>
      </c>
      <c r="J10" s="99">
        <f t="shared" si="2"/>
        <v>3</v>
      </c>
      <c r="K10" s="99">
        <f t="shared" si="3"/>
        <v>3</v>
      </c>
    </row>
    <row r="11" spans="2:11" ht="12.75">
      <c r="B11" s="82">
        <v>6504</v>
      </c>
      <c r="C11" s="83" t="s">
        <v>91</v>
      </c>
      <c r="D11" s="83" t="s">
        <v>56</v>
      </c>
      <c r="E11" s="84" t="s">
        <v>92</v>
      </c>
      <c r="F11" s="95">
        <v>0</v>
      </c>
      <c r="G11" s="96">
        <v>50.04</v>
      </c>
      <c r="H11" s="90">
        <f t="shared" si="0"/>
        <v>4.039999999999999</v>
      </c>
      <c r="I11" s="91">
        <f t="shared" si="1"/>
        <v>4.039999999999999</v>
      </c>
      <c r="J11" s="99">
        <f t="shared" si="2"/>
        <v>4</v>
      </c>
      <c r="K11" s="99">
        <f t="shared" si="3"/>
        <v>4</v>
      </c>
    </row>
    <row r="12" spans="2:11" ht="12.75">
      <c r="B12" s="82">
        <v>6517</v>
      </c>
      <c r="C12" s="83" t="s">
        <v>73</v>
      </c>
      <c r="D12" s="83" t="s">
        <v>55</v>
      </c>
      <c r="E12" s="84" t="s">
        <v>74</v>
      </c>
      <c r="F12" s="95">
        <v>5</v>
      </c>
      <c r="G12" s="96">
        <v>41.47</v>
      </c>
      <c r="H12" s="90">
        <f t="shared" si="0"/>
        <v>0</v>
      </c>
      <c r="I12" s="91">
        <f t="shared" si="1"/>
        <v>5</v>
      </c>
      <c r="J12" s="99">
        <f t="shared" si="2"/>
        <v>5</v>
      </c>
      <c r="K12" s="99">
        <f t="shared" si="3"/>
        <v>5</v>
      </c>
    </row>
    <row r="13" spans="2:11" ht="12.75">
      <c r="B13" s="82">
        <v>6516</v>
      </c>
      <c r="C13" s="83" t="s">
        <v>89</v>
      </c>
      <c r="D13" s="83" t="s">
        <v>57</v>
      </c>
      <c r="E13" s="84" t="s">
        <v>90</v>
      </c>
      <c r="F13" s="95">
        <v>5</v>
      </c>
      <c r="G13" s="96">
        <v>44.56</v>
      </c>
      <c r="H13" s="90">
        <f t="shared" si="0"/>
        <v>0</v>
      </c>
      <c r="I13" s="91">
        <f t="shared" si="1"/>
        <v>5</v>
      </c>
      <c r="J13" s="99">
        <f t="shared" si="2"/>
        <v>6</v>
      </c>
      <c r="K13" s="99">
        <f t="shared" si="3"/>
        <v>6</v>
      </c>
    </row>
    <row r="14" spans="2:11" ht="12.75">
      <c r="B14" s="82">
        <v>6508</v>
      </c>
      <c r="C14" s="83" t="s">
        <v>85</v>
      </c>
      <c r="D14" s="83" t="s">
        <v>55</v>
      </c>
      <c r="E14" s="84" t="s">
        <v>86</v>
      </c>
      <c r="F14" s="95">
        <v>5</v>
      </c>
      <c r="G14" s="96">
        <v>48.76</v>
      </c>
      <c r="H14" s="90">
        <f t="shared" si="0"/>
        <v>2.759999999999998</v>
      </c>
      <c r="I14" s="91">
        <f t="shared" si="1"/>
        <v>7.759999999999998</v>
      </c>
      <c r="J14" s="99">
        <f t="shared" si="2"/>
        <v>7</v>
      </c>
      <c r="K14" s="99">
        <f t="shared" si="3"/>
        <v>7</v>
      </c>
    </row>
    <row r="15" spans="2:11" ht="12.75">
      <c r="B15" s="82">
        <v>6512</v>
      </c>
      <c r="C15" s="83" t="s">
        <v>97</v>
      </c>
      <c r="D15" s="83" t="s">
        <v>54</v>
      </c>
      <c r="E15" s="84" t="s">
        <v>98</v>
      </c>
      <c r="F15" s="95">
        <v>10</v>
      </c>
      <c r="G15" s="96">
        <v>44.38</v>
      </c>
      <c r="H15" s="90">
        <f t="shared" si="0"/>
        <v>0</v>
      </c>
      <c r="I15" s="91">
        <f t="shared" si="1"/>
        <v>10</v>
      </c>
      <c r="J15" s="99">
        <f t="shared" si="2"/>
        <v>8</v>
      </c>
      <c r="K15" s="99">
        <f t="shared" si="3"/>
        <v>8</v>
      </c>
    </row>
    <row r="16" spans="2:11" ht="12.75">
      <c r="B16" s="82">
        <v>6510</v>
      </c>
      <c r="C16" s="83" t="s">
        <v>75</v>
      </c>
      <c r="D16" s="83" t="s">
        <v>54</v>
      </c>
      <c r="E16" s="84" t="s">
        <v>76</v>
      </c>
      <c r="F16" s="95">
        <v>10</v>
      </c>
      <c r="G16" s="96">
        <v>44.61</v>
      </c>
      <c r="H16" s="90">
        <f t="shared" si="0"/>
        <v>0</v>
      </c>
      <c r="I16" s="91">
        <f t="shared" si="1"/>
        <v>10</v>
      </c>
      <c r="J16" s="99">
        <f t="shared" si="2"/>
        <v>9</v>
      </c>
      <c r="K16" s="99">
        <f t="shared" si="3"/>
        <v>9</v>
      </c>
    </row>
    <row r="17" spans="2:11" ht="12.75">
      <c r="B17" s="82">
        <v>6503</v>
      </c>
      <c r="C17" s="83" t="s">
        <v>79</v>
      </c>
      <c r="D17" s="83" t="s">
        <v>56</v>
      </c>
      <c r="E17" s="84" t="s">
        <v>80</v>
      </c>
      <c r="F17" s="95">
        <v>10</v>
      </c>
      <c r="G17" s="96">
        <v>52.76</v>
      </c>
      <c r="H17" s="90">
        <f t="shared" si="0"/>
        <v>6.759999999999998</v>
      </c>
      <c r="I17" s="91">
        <f t="shared" si="1"/>
        <v>16.759999999999998</v>
      </c>
      <c r="J17" s="99">
        <f t="shared" si="2"/>
        <v>10</v>
      </c>
      <c r="K17" s="99">
        <f t="shared" si="3"/>
        <v>10</v>
      </c>
    </row>
    <row r="18" spans="2:11" ht="12.75">
      <c r="B18" s="82">
        <v>6506</v>
      </c>
      <c r="C18" s="83" t="s">
        <v>99</v>
      </c>
      <c r="D18" s="83" t="s">
        <v>58</v>
      </c>
      <c r="E18" s="84" t="s">
        <v>100</v>
      </c>
      <c r="F18" s="95">
        <v>5</v>
      </c>
      <c r="G18" s="96">
        <v>58.24</v>
      </c>
      <c r="H18" s="90">
        <f t="shared" si="0"/>
        <v>12.240000000000002</v>
      </c>
      <c r="I18" s="91">
        <f t="shared" si="1"/>
        <v>17.240000000000002</v>
      </c>
      <c r="J18" s="99">
        <f t="shared" si="2"/>
        <v>11</v>
      </c>
      <c r="K18" s="99">
        <f t="shared" si="3"/>
        <v>11</v>
      </c>
    </row>
    <row r="19" spans="2:11" ht="12.75">
      <c r="B19" s="82">
        <v>6501</v>
      </c>
      <c r="C19" s="83" t="s">
        <v>108</v>
      </c>
      <c r="D19" s="83" t="s">
        <v>59</v>
      </c>
      <c r="E19" s="84" t="s">
        <v>109</v>
      </c>
      <c r="F19" s="95">
        <v>15</v>
      </c>
      <c r="G19" s="96">
        <v>56.08</v>
      </c>
      <c r="H19" s="90">
        <f t="shared" si="0"/>
        <v>10.079999999999998</v>
      </c>
      <c r="I19" s="91">
        <f t="shared" si="1"/>
        <v>25.08</v>
      </c>
      <c r="J19" s="99">
        <f t="shared" si="2"/>
        <v>12</v>
      </c>
      <c r="K19" s="99">
        <f t="shared" si="3"/>
        <v>12</v>
      </c>
    </row>
    <row r="20" spans="2:11" ht="12.75">
      <c r="B20" s="82">
        <v>6502</v>
      </c>
      <c r="C20" s="83" t="s">
        <v>70</v>
      </c>
      <c r="D20" s="83" t="s">
        <v>54</v>
      </c>
      <c r="E20" s="84" t="s">
        <v>71</v>
      </c>
      <c r="F20" s="95">
        <v>0</v>
      </c>
      <c r="G20" s="96" t="s">
        <v>105</v>
      </c>
      <c r="H20" s="90">
        <f t="shared" si="0"/>
        <v>120</v>
      </c>
      <c r="I20" s="91">
        <f t="shared" si="1"/>
        <v>120</v>
      </c>
      <c r="J20" s="99">
        <f t="shared" si="2"/>
        <v>13</v>
      </c>
      <c r="K20" s="99" t="str">
        <f t="shared" si="3"/>
        <v>—</v>
      </c>
    </row>
    <row r="21" spans="2:11" ht="12.75">
      <c r="B21" s="82">
        <v>6514</v>
      </c>
      <c r="C21" s="83" t="s">
        <v>83</v>
      </c>
      <c r="D21" s="83" t="s">
        <v>55</v>
      </c>
      <c r="E21" s="84" t="s">
        <v>84</v>
      </c>
      <c r="F21" s="95">
        <v>0</v>
      </c>
      <c r="G21" s="96" t="s">
        <v>105</v>
      </c>
      <c r="H21" s="90">
        <f t="shared" si="0"/>
        <v>120</v>
      </c>
      <c r="I21" s="91">
        <f t="shared" si="1"/>
        <v>120</v>
      </c>
      <c r="J21" s="99">
        <f t="shared" si="2"/>
        <v>14</v>
      </c>
      <c r="K21" s="99" t="str">
        <f t="shared" si="3"/>
        <v>—</v>
      </c>
    </row>
    <row r="22" spans="2:11" ht="12.75">
      <c r="B22" s="82">
        <v>6520</v>
      </c>
      <c r="C22" s="83" t="s">
        <v>106</v>
      </c>
      <c r="D22" s="83" t="s">
        <v>54</v>
      </c>
      <c r="E22" s="84" t="s">
        <v>107</v>
      </c>
      <c r="F22" s="95">
        <v>0</v>
      </c>
      <c r="G22" s="96" t="s">
        <v>105</v>
      </c>
      <c r="H22" s="90">
        <f t="shared" si="0"/>
        <v>120</v>
      </c>
      <c r="I22" s="91">
        <f t="shared" si="1"/>
        <v>120</v>
      </c>
      <c r="J22" s="99">
        <f t="shared" si="2"/>
        <v>15</v>
      </c>
      <c r="K22" s="99" t="str">
        <f t="shared" si="3"/>
        <v>—</v>
      </c>
    </row>
    <row r="23" spans="2:11" ht="12.75">
      <c r="B23" s="82">
        <v>6521</v>
      </c>
      <c r="C23" s="83" t="s">
        <v>77</v>
      </c>
      <c r="D23" s="83" t="s">
        <v>54</v>
      </c>
      <c r="E23" s="84" t="s">
        <v>78</v>
      </c>
      <c r="F23" s="95">
        <v>0</v>
      </c>
      <c r="G23" s="96" t="s">
        <v>112</v>
      </c>
      <c r="H23" s="90">
        <f t="shared" si="0"/>
        <v>120</v>
      </c>
      <c r="I23" s="91">
        <f t="shared" si="1"/>
        <v>120</v>
      </c>
      <c r="J23" s="99">
        <f t="shared" si="2"/>
        <v>16</v>
      </c>
      <c r="K23" s="99" t="str">
        <f t="shared" si="3"/>
        <v>—</v>
      </c>
    </row>
    <row r="24" spans="2:11" ht="13.5" thickBot="1">
      <c r="B24" s="100"/>
      <c r="C24" s="101"/>
      <c r="D24" s="101"/>
      <c r="E24" s="102"/>
      <c r="F24" s="103"/>
      <c r="G24" s="101"/>
      <c r="H24" s="101"/>
      <c r="I24" s="104"/>
      <c r="J24" s="106"/>
      <c r="K24" s="106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K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'F-Maxi'!B3</f>
        <v>финал</v>
      </c>
      <c r="E3" s="46"/>
    </row>
    <row r="4" spans="2:9" s="39" customFormat="1" ht="12.75">
      <c r="B4" s="47" t="s">
        <v>119</v>
      </c>
      <c r="E4" s="48"/>
      <c r="F4" s="49" t="s">
        <v>21</v>
      </c>
      <c r="G4" s="50">
        <v>182</v>
      </c>
      <c r="H4" s="50" t="s">
        <v>22</v>
      </c>
      <c r="I4" s="51">
        <v>46</v>
      </c>
    </row>
    <row r="5" spans="5:9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</row>
    <row r="6" spans="2:1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46</v>
      </c>
      <c r="G6" s="63"/>
      <c r="H6" s="63"/>
      <c r="I6" s="64"/>
      <c r="J6" s="69" t="s">
        <v>33</v>
      </c>
      <c r="K6" s="69" t="s">
        <v>33</v>
      </c>
    </row>
    <row r="7" spans="2:11" ht="23.2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81"/>
      <c r="K7" s="81"/>
    </row>
    <row r="8" spans="2:11" ht="12.75">
      <c r="B8" s="82">
        <v>5524</v>
      </c>
      <c r="C8" s="83" t="s">
        <v>142</v>
      </c>
      <c r="D8" s="83" t="s">
        <v>55</v>
      </c>
      <c r="E8" s="84" t="s">
        <v>143</v>
      </c>
      <c r="F8" s="85">
        <v>0</v>
      </c>
      <c r="G8" s="86">
        <v>40.24</v>
      </c>
      <c r="H8" s="87">
        <f aca="true" t="shared" si="0" ref="H8:H28">IF(OR(G8="снят",G8="н/я",G8&gt;I$5),120,IF(G8&gt;I$4,G8-I$4,0))</f>
        <v>0</v>
      </c>
      <c r="I8" s="88">
        <f aca="true" t="shared" si="1" ref="I8:I28">IF(H8=120,120,F8+H8)</f>
        <v>0</v>
      </c>
      <c r="J8" s="94">
        <v>1</v>
      </c>
      <c r="K8" s="94">
        <f>IF(OR(G8="снят",G8="н/я",G8&gt;I$5,G8=0),"—",1)</f>
        <v>1</v>
      </c>
    </row>
    <row r="9" spans="2:11" ht="12.75">
      <c r="B9" s="82">
        <v>5534</v>
      </c>
      <c r="C9" s="83" t="s">
        <v>120</v>
      </c>
      <c r="D9" s="83" t="s">
        <v>56</v>
      </c>
      <c r="E9" s="84" t="s">
        <v>121</v>
      </c>
      <c r="F9" s="95">
        <v>0</v>
      </c>
      <c r="G9" s="96">
        <v>40.25</v>
      </c>
      <c r="H9" s="90">
        <f t="shared" si="0"/>
        <v>0</v>
      </c>
      <c r="I9" s="91">
        <f t="shared" si="1"/>
        <v>0</v>
      </c>
      <c r="J9" s="99">
        <f aca="true" t="shared" si="2" ref="J9:J28">J8+1</f>
        <v>2</v>
      </c>
      <c r="K9" s="99">
        <f aca="true" t="shared" si="3" ref="K9:K28">IF(OR(G9="снят",G9="н/я",G9&gt;I$5,G9=0),"—",K8+1)</f>
        <v>2</v>
      </c>
    </row>
    <row r="10" spans="2:11" ht="12.75">
      <c r="B10" s="82">
        <v>5512</v>
      </c>
      <c r="C10" s="83" t="s">
        <v>153</v>
      </c>
      <c r="D10" s="83" t="s">
        <v>55</v>
      </c>
      <c r="E10" s="84" t="s">
        <v>154</v>
      </c>
      <c r="F10" s="95">
        <v>0</v>
      </c>
      <c r="G10" s="96">
        <v>40.99</v>
      </c>
      <c r="H10" s="90">
        <f t="shared" si="0"/>
        <v>0</v>
      </c>
      <c r="I10" s="91">
        <f t="shared" si="1"/>
        <v>0</v>
      </c>
      <c r="J10" s="99">
        <f t="shared" si="2"/>
        <v>3</v>
      </c>
      <c r="K10" s="99">
        <f t="shared" si="3"/>
        <v>3</v>
      </c>
    </row>
    <row r="11" spans="2:11" ht="12.75">
      <c r="B11" s="82">
        <v>5538</v>
      </c>
      <c r="C11" s="83" t="s">
        <v>134</v>
      </c>
      <c r="D11" s="83" t="s">
        <v>54</v>
      </c>
      <c r="E11" s="84" t="s">
        <v>152</v>
      </c>
      <c r="F11" s="95">
        <v>0</v>
      </c>
      <c r="G11" s="96">
        <v>42.8</v>
      </c>
      <c r="H11" s="90">
        <f t="shared" si="0"/>
        <v>0</v>
      </c>
      <c r="I11" s="91">
        <f t="shared" si="1"/>
        <v>0</v>
      </c>
      <c r="J11" s="99">
        <f t="shared" si="2"/>
        <v>4</v>
      </c>
      <c r="K11" s="99">
        <f t="shared" si="3"/>
        <v>4</v>
      </c>
    </row>
    <row r="12" spans="2:11" ht="12.75">
      <c r="B12" s="82">
        <v>5510</v>
      </c>
      <c r="C12" s="83" t="s">
        <v>130</v>
      </c>
      <c r="D12" s="83" t="s">
        <v>62</v>
      </c>
      <c r="E12" s="84" t="s">
        <v>131</v>
      </c>
      <c r="F12" s="95">
        <v>0</v>
      </c>
      <c r="G12" s="96">
        <v>45.59</v>
      </c>
      <c r="H12" s="90">
        <f t="shared" si="0"/>
        <v>0</v>
      </c>
      <c r="I12" s="91">
        <f t="shared" si="1"/>
        <v>0</v>
      </c>
      <c r="J12" s="99">
        <f t="shared" si="2"/>
        <v>5</v>
      </c>
      <c r="K12" s="99">
        <f t="shared" si="3"/>
        <v>5</v>
      </c>
    </row>
    <row r="13" spans="2:11" ht="12.75">
      <c r="B13" s="82">
        <v>5517</v>
      </c>
      <c r="C13" s="83" t="s">
        <v>83</v>
      </c>
      <c r="D13" s="83" t="s">
        <v>55</v>
      </c>
      <c r="E13" s="84" t="s">
        <v>124</v>
      </c>
      <c r="F13" s="95">
        <v>5</v>
      </c>
      <c r="G13" s="96">
        <v>39.68</v>
      </c>
      <c r="H13" s="90">
        <f t="shared" si="0"/>
        <v>0</v>
      </c>
      <c r="I13" s="91">
        <f t="shared" si="1"/>
        <v>5</v>
      </c>
      <c r="J13" s="99">
        <f t="shared" si="2"/>
        <v>6</v>
      </c>
      <c r="K13" s="99">
        <f t="shared" si="3"/>
        <v>6</v>
      </c>
    </row>
    <row r="14" spans="2:11" ht="12.75">
      <c r="B14" s="82">
        <v>5536</v>
      </c>
      <c r="C14" s="83" t="s">
        <v>122</v>
      </c>
      <c r="D14" s="83" t="s">
        <v>55</v>
      </c>
      <c r="E14" s="84" t="s">
        <v>123</v>
      </c>
      <c r="F14" s="95">
        <v>5</v>
      </c>
      <c r="G14" s="96">
        <v>41.69</v>
      </c>
      <c r="H14" s="90">
        <f t="shared" si="0"/>
        <v>0</v>
      </c>
      <c r="I14" s="91">
        <f t="shared" si="1"/>
        <v>5</v>
      </c>
      <c r="J14" s="99">
        <f t="shared" si="2"/>
        <v>7</v>
      </c>
      <c r="K14" s="99">
        <f t="shared" si="3"/>
        <v>7</v>
      </c>
    </row>
    <row r="15" spans="2:11" ht="12.75">
      <c r="B15" s="82">
        <v>5518</v>
      </c>
      <c r="C15" s="83" t="s">
        <v>144</v>
      </c>
      <c r="D15" s="83" t="s">
        <v>54</v>
      </c>
      <c r="E15" s="84" t="s">
        <v>145</v>
      </c>
      <c r="F15" s="95">
        <v>5</v>
      </c>
      <c r="G15" s="96">
        <v>43.92</v>
      </c>
      <c r="H15" s="90">
        <f t="shared" si="0"/>
        <v>0</v>
      </c>
      <c r="I15" s="91">
        <f t="shared" si="1"/>
        <v>5</v>
      </c>
      <c r="J15" s="99">
        <f t="shared" si="2"/>
        <v>8</v>
      </c>
      <c r="K15" s="99">
        <f t="shared" si="3"/>
        <v>8</v>
      </c>
    </row>
    <row r="16" spans="2:11" ht="12.75">
      <c r="B16" s="82">
        <v>5520</v>
      </c>
      <c r="C16" s="83" t="s">
        <v>132</v>
      </c>
      <c r="D16" s="83" t="s">
        <v>54</v>
      </c>
      <c r="E16" s="84" t="s">
        <v>133</v>
      </c>
      <c r="F16" s="95">
        <v>5</v>
      </c>
      <c r="G16" s="96">
        <v>45.29</v>
      </c>
      <c r="H16" s="90">
        <f t="shared" si="0"/>
        <v>0</v>
      </c>
      <c r="I16" s="91">
        <f t="shared" si="1"/>
        <v>5</v>
      </c>
      <c r="J16" s="99">
        <f t="shared" si="2"/>
        <v>9</v>
      </c>
      <c r="K16" s="99">
        <f t="shared" si="3"/>
        <v>9</v>
      </c>
    </row>
    <row r="17" spans="2:11" ht="12.75">
      <c r="B17" s="82">
        <v>5535</v>
      </c>
      <c r="C17" s="83" t="s">
        <v>146</v>
      </c>
      <c r="D17" s="83" t="s">
        <v>62</v>
      </c>
      <c r="E17" s="84" t="s">
        <v>147</v>
      </c>
      <c r="F17" s="95">
        <v>5</v>
      </c>
      <c r="G17" s="96">
        <v>46.6</v>
      </c>
      <c r="H17" s="90">
        <f t="shared" si="0"/>
        <v>0.6000000000000014</v>
      </c>
      <c r="I17" s="91">
        <f t="shared" si="1"/>
        <v>5.600000000000001</v>
      </c>
      <c r="J17" s="99">
        <f t="shared" si="2"/>
        <v>10</v>
      </c>
      <c r="K17" s="99">
        <f t="shared" si="3"/>
        <v>10</v>
      </c>
    </row>
    <row r="18" spans="2:11" ht="12.75">
      <c r="B18" s="82">
        <v>5525</v>
      </c>
      <c r="C18" s="83" t="s">
        <v>125</v>
      </c>
      <c r="D18" s="83" t="s">
        <v>57</v>
      </c>
      <c r="E18" s="84" t="s">
        <v>126</v>
      </c>
      <c r="F18" s="95">
        <v>5</v>
      </c>
      <c r="G18" s="96">
        <v>46.69</v>
      </c>
      <c r="H18" s="90">
        <f t="shared" si="0"/>
        <v>0.6899999999999977</v>
      </c>
      <c r="I18" s="91">
        <f t="shared" si="1"/>
        <v>5.689999999999998</v>
      </c>
      <c r="J18" s="99">
        <f t="shared" si="2"/>
        <v>11</v>
      </c>
      <c r="K18" s="99">
        <f t="shared" si="3"/>
        <v>11</v>
      </c>
    </row>
    <row r="19" spans="2:11" ht="12.75">
      <c r="B19" s="82">
        <v>5506</v>
      </c>
      <c r="C19" s="83" t="s">
        <v>155</v>
      </c>
      <c r="D19" s="83" t="s">
        <v>63</v>
      </c>
      <c r="E19" s="84" t="s">
        <v>156</v>
      </c>
      <c r="F19" s="95">
        <v>5</v>
      </c>
      <c r="G19" s="96">
        <v>51.89</v>
      </c>
      <c r="H19" s="90">
        <f t="shared" si="0"/>
        <v>5.890000000000001</v>
      </c>
      <c r="I19" s="91">
        <f t="shared" si="1"/>
        <v>10.89</v>
      </c>
      <c r="J19" s="99">
        <f t="shared" si="2"/>
        <v>12</v>
      </c>
      <c r="K19" s="99">
        <f t="shared" si="3"/>
        <v>12</v>
      </c>
    </row>
    <row r="20" spans="2:11" ht="12.75">
      <c r="B20" s="82">
        <v>5503</v>
      </c>
      <c r="C20" s="83" t="s">
        <v>70</v>
      </c>
      <c r="D20" s="83" t="s">
        <v>54</v>
      </c>
      <c r="E20" s="84" t="s">
        <v>129</v>
      </c>
      <c r="F20" s="95">
        <v>15</v>
      </c>
      <c r="G20" s="96">
        <v>49.92</v>
      </c>
      <c r="H20" s="90">
        <f t="shared" si="0"/>
        <v>3.9200000000000017</v>
      </c>
      <c r="I20" s="91">
        <f t="shared" si="1"/>
        <v>18.92</v>
      </c>
      <c r="J20" s="99">
        <f t="shared" si="2"/>
        <v>13</v>
      </c>
      <c r="K20" s="99">
        <f t="shared" si="3"/>
        <v>13</v>
      </c>
    </row>
    <row r="21" spans="2:11" ht="12.75">
      <c r="B21" s="82">
        <v>5501</v>
      </c>
      <c r="C21" s="83" t="s">
        <v>150</v>
      </c>
      <c r="D21" s="83" t="s">
        <v>59</v>
      </c>
      <c r="E21" s="84" t="s">
        <v>151</v>
      </c>
      <c r="F21" s="95">
        <v>0</v>
      </c>
      <c r="G21" s="96" t="s">
        <v>105</v>
      </c>
      <c r="H21" s="90">
        <f t="shared" si="0"/>
        <v>120</v>
      </c>
      <c r="I21" s="91">
        <f t="shared" si="1"/>
        <v>120</v>
      </c>
      <c r="J21" s="99">
        <f t="shared" si="2"/>
        <v>14</v>
      </c>
      <c r="K21" s="99" t="str">
        <f t="shared" si="3"/>
        <v>—</v>
      </c>
    </row>
    <row r="22" spans="2:11" ht="12.75">
      <c r="B22" s="82">
        <v>5507</v>
      </c>
      <c r="C22" s="83" t="s">
        <v>136</v>
      </c>
      <c r="D22" s="83" t="s">
        <v>56</v>
      </c>
      <c r="E22" s="84" t="s">
        <v>137</v>
      </c>
      <c r="F22" s="95">
        <v>0</v>
      </c>
      <c r="G22" s="96" t="s">
        <v>105</v>
      </c>
      <c r="H22" s="90">
        <f t="shared" si="0"/>
        <v>120</v>
      </c>
      <c r="I22" s="91">
        <f t="shared" si="1"/>
        <v>120</v>
      </c>
      <c r="J22" s="99">
        <f t="shared" si="2"/>
        <v>15</v>
      </c>
      <c r="K22" s="99" t="str">
        <f t="shared" si="3"/>
        <v>—</v>
      </c>
    </row>
    <row r="23" spans="2:11" ht="12.75">
      <c r="B23" s="82">
        <v>5508</v>
      </c>
      <c r="C23" s="83" t="s">
        <v>127</v>
      </c>
      <c r="D23" s="83" t="s">
        <v>58</v>
      </c>
      <c r="E23" s="84" t="s">
        <v>128</v>
      </c>
      <c r="F23" s="95">
        <v>0</v>
      </c>
      <c r="G23" s="96" t="s">
        <v>105</v>
      </c>
      <c r="H23" s="90">
        <f t="shared" si="0"/>
        <v>120</v>
      </c>
      <c r="I23" s="91">
        <f t="shared" si="1"/>
        <v>120</v>
      </c>
      <c r="J23" s="99">
        <f t="shared" si="2"/>
        <v>16</v>
      </c>
      <c r="K23" s="99" t="str">
        <f t="shared" si="3"/>
        <v>—</v>
      </c>
    </row>
    <row r="24" spans="2:11" ht="12.75">
      <c r="B24" s="82">
        <v>5509</v>
      </c>
      <c r="C24" s="83" t="s">
        <v>173</v>
      </c>
      <c r="D24" s="83" t="s">
        <v>56</v>
      </c>
      <c r="E24" s="84" t="s">
        <v>174</v>
      </c>
      <c r="F24" s="95">
        <v>0</v>
      </c>
      <c r="G24" s="96" t="s">
        <v>105</v>
      </c>
      <c r="H24" s="90">
        <f t="shared" si="0"/>
        <v>120</v>
      </c>
      <c r="I24" s="91">
        <f t="shared" si="1"/>
        <v>120</v>
      </c>
      <c r="J24" s="99">
        <f t="shared" si="2"/>
        <v>17</v>
      </c>
      <c r="K24" s="99" t="str">
        <f t="shared" si="3"/>
        <v>—</v>
      </c>
    </row>
    <row r="25" spans="2:11" ht="12.75">
      <c r="B25" s="82">
        <v>5511</v>
      </c>
      <c r="C25" s="83" t="s">
        <v>134</v>
      </c>
      <c r="D25" s="83" t="s">
        <v>54</v>
      </c>
      <c r="E25" s="84" t="s">
        <v>135</v>
      </c>
      <c r="F25" s="95">
        <v>0</v>
      </c>
      <c r="G25" s="96" t="s">
        <v>105</v>
      </c>
      <c r="H25" s="90">
        <f t="shared" si="0"/>
        <v>120</v>
      </c>
      <c r="I25" s="91">
        <f t="shared" si="1"/>
        <v>120</v>
      </c>
      <c r="J25" s="99">
        <f t="shared" si="2"/>
        <v>18</v>
      </c>
      <c r="K25" s="99" t="str">
        <f t="shared" si="3"/>
        <v>—</v>
      </c>
    </row>
    <row r="26" spans="2:11" ht="12.75">
      <c r="B26" s="82">
        <v>5515</v>
      </c>
      <c r="C26" s="83" t="s">
        <v>140</v>
      </c>
      <c r="D26" s="83" t="s">
        <v>55</v>
      </c>
      <c r="E26" s="84" t="s">
        <v>141</v>
      </c>
      <c r="F26" s="95">
        <v>0</v>
      </c>
      <c r="G26" s="96" t="s">
        <v>105</v>
      </c>
      <c r="H26" s="90">
        <f t="shared" si="0"/>
        <v>120</v>
      </c>
      <c r="I26" s="91">
        <f t="shared" si="1"/>
        <v>120</v>
      </c>
      <c r="J26" s="99">
        <f t="shared" si="2"/>
        <v>19</v>
      </c>
      <c r="K26" s="99" t="str">
        <f t="shared" si="3"/>
        <v>—</v>
      </c>
    </row>
    <row r="27" spans="2:11" ht="12.75">
      <c r="B27" s="82">
        <v>5519</v>
      </c>
      <c r="C27" s="83" t="s">
        <v>148</v>
      </c>
      <c r="D27" s="83" t="s">
        <v>54</v>
      </c>
      <c r="E27" s="84" t="s">
        <v>149</v>
      </c>
      <c r="F27" s="95">
        <v>0</v>
      </c>
      <c r="G27" s="96" t="s">
        <v>105</v>
      </c>
      <c r="H27" s="90">
        <f t="shared" si="0"/>
        <v>120</v>
      </c>
      <c r="I27" s="91">
        <f t="shared" si="1"/>
        <v>120</v>
      </c>
      <c r="J27" s="99">
        <f t="shared" si="2"/>
        <v>20</v>
      </c>
      <c r="K27" s="99" t="str">
        <f t="shared" si="3"/>
        <v>—</v>
      </c>
    </row>
    <row r="28" spans="2:11" ht="12.75">
      <c r="B28" s="82">
        <v>5526</v>
      </c>
      <c r="C28" s="83" t="s">
        <v>138</v>
      </c>
      <c r="D28" s="83" t="s">
        <v>54</v>
      </c>
      <c r="E28" s="84" t="s">
        <v>139</v>
      </c>
      <c r="F28" s="95">
        <v>0</v>
      </c>
      <c r="G28" s="96" t="s">
        <v>105</v>
      </c>
      <c r="H28" s="90">
        <f t="shared" si="0"/>
        <v>120</v>
      </c>
      <c r="I28" s="91">
        <f t="shared" si="1"/>
        <v>120</v>
      </c>
      <c r="J28" s="99">
        <f t="shared" si="2"/>
        <v>21</v>
      </c>
      <c r="K28" s="99" t="str">
        <f t="shared" si="3"/>
        <v>—</v>
      </c>
    </row>
    <row r="29" spans="2:11" ht="13.5" thickBot="1">
      <c r="B29" s="100"/>
      <c r="C29" s="101"/>
      <c r="D29" s="101"/>
      <c r="E29" s="102"/>
      <c r="F29" s="103"/>
      <c r="G29" s="101"/>
      <c r="H29" s="101"/>
      <c r="I29" s="104"/>
      <c r="J29" s="106"/>
      <c r="K29" s="106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K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'F-Maxi'!B3</f>
        <v>финал</v>
      </c>
      <c r="E3" s="46"/>
    </row>
    <row r="4" spans="2:9" s="39" customFormat="1" ht="12.75">
      <c r="B4" s="47" t="s">
        <v>187</v>
      </c>
      <c r="E4" s="48"/>
      <c r="F4" s="49" t="s">
        <v>21</v>
      </c>
      <c r="G4" s="50">
        <v>182</v>
      </c>
      <c r="H4" s="50" t="s">
        <v>22</v>
      </c>
      <c r="I4" s="51">
        <v>46</v>
      </c>
    </row>
    <row r="5" spans="5:9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</row>
    <row r="6" spans="2:1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46</v>
      </c>
      <c r="G6" s="63"/>
      <c r="H6" s="63"/>
      <c r="I6" s="64"/>
      <c r="J6" s="69" t="s">
        <v>33</v>
      </c>
      <c r="K6" s="69" t="s">
        <v>33</v>
      </c>
    </row>
    <row r="7" spans="2:11" ht="23.2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81"/>
      <c r="K7" s="81"/>
    </row>
    <row r="8" spans="2:11" ht="12.75">
      <c r="B8" s="82">
        <v>4007</v>
      </c>
      <c r="C8" s="83" t="s">
        <v>198</v>
      </c>
      <c r="D8" s="83" t="s">
        <v>54</v>
      </c>
      <c r="E8" s="84" t="s">
        <v>199</v>
      </c>
      <c r="F8" s="85">
        <v>0</v>
      </c>
      <c r="G8" s="86">
        <v>39.26</v>
      </c>
      <c r="H8" s="87">
        <f aca="true" t="shared" si="0" ref="H8:H25">IF(OR(G8="снят",G8="н/я",G8&gt;I$5),120,IF(G8&gt;I$4,G8-I$4,0))</f>
        <v>0</v>
      </c>
      <c r="I8" s="88">
        <f aca="true" t="shared" si="1" ref="I8:I25">IF(H8=120,120,F8+H8)</f>
        <v>0</v>
      </c>
      <c r="J8" s="94">
        <v>1</v>
      </c>
      <c r="K8" s="94">
        <f>IF(OR(G8="снят",G8="н/я",G8&gt;I$5,G8=0),"—",1)</f>
        <v>1</v>
      </c>
    </row>
    <row r="9" spans="2:11" ht="12.75">
      <c r="B9" s="82">
        <v>4017</v>
      </c>
      <c r="C9" s="83" t="s">
        <v>138</v>
      </c>
      <c r="D9" s="83" t="s">
        <v>54</v>
      </c>
      <c r="E9" s="84" t="s">
        <v>201</v>
      </c>
      <c r="F9" s="95">
        <v>0</v>
      </c>
      <c r="G9" s="96">
        <v>43.26</v>
      </c>
      <c r="H9" s="90">
        <f t="shared" si="0"/>
        <v>0</v>
      </c>
      <c r="I9" s="91">
        <f t="shared" si="1"/>
        <v>0</v>
      </c>
      <c r="J9" s="99">
        <f aca="true" t="shared" si="2" ref="J9:J25">J8+1</f>
        <v>2</v>
      </c>
      <c r="K9" s="99">
        <f aca="true" t="shared" si="3" ref="K9:K25">IF(OR(G9="снят",G9="н/я",G9&gt;I$5,G9=0),"—",K8+1)</f>
        <v>2</v>
      </c>
    </row>
    <row r="10" spans="2:11" ht="12.75">
      <c r="B10" s="82">
        <v>4015</v>
      </c>
      <c r="C10" s="83" t="s">
        <v>127</v>
      </c>
      <c r="D10" s="83" t="s">
        <v>58</v>
      </c>
      <c r="E10" s="84" t="s">
        <v>188</v>
      </c>
      <c r="F10" s="95">
        <v>0</v>
      </c>
      <c r="G10" s="96">
        <v>44.12</v>
      </c>
      <c r="H10" s="90">
        <f t="shared" si="0"/>
        <v>0</v>
      </c>
      <c r="I10" s="91">
        <f t="shared" si="1"/>
        <v>0</v>
      </c>
      <c r="J10" s="99">
        <f t="shared" si="2"/>
        <v>3</v>
      </c>
      <c r="K10" s="99">
        <f t="shared" si="3"/>
        <v>3</v>
      </c>
    </row>
    <row r="11" spans="2:11" ht="12.75">
      <c r="B11" s="82">
        <v>4008</v>
      </c>
      <c r="C11" s="83" t="s">
        <v>190</v>
      </c>
      <c r="D11" s="83" t="s">
        <v>54</v>
      </c>
      <c r="E11" s="84" t="s">
        <v>193</v>
      </c>
      <c r="F11" s="95">
        <v>0</v>
      </c>
      <c r="G11" s="96">
        <v>45.55</v>
      </c>
      <c r="H11" s="90">
        <f t="shared" si="0"/>
        <v>0</v>
      </c>
      <c r="I11" s="91">
        <f t="shared" si="1"/>
        <v>0</v>
      </c>
      <c r="J11" s="99">
        <f t="shared" si="2"/>
        <v>4</v>
      </c>
      <c r="K11" s="99">
        <f t="shared" si="3"/>
        <v>4</v>
      </c>
    </row>
    <row r="12" spans="2:11" ht="12.75">
      <c r="B12" s="82">
        <v>4010</v>
      </c>
      <c r="C12" s="83" t="s">
        <v>132</v>
      </c>
      <c r="D12" s="83" t="s">
        <v>54</v>
      </c>
      <c r="E12" s="84" t="s">
        <v>202</v>
      </c>
      <c r="F12" s="95">
        <v>0</v>
      </c>
      <c r="G12" s="96">
        <v>46.3</v>
      </c>
      <c r="H12" s="90">
        <f t="shared" si="0"/>
        <v>0.29999999999999716</v>
      </c>
      <c r="I12" s="91">
        <f t="shared" si="1"/>
        <v>0.29999999999999716</v>
      </c>
      <c r="J12" s="99">
        <f t="shared" si="2"/>
        <v>5</v>
      </c>
      <c r="K12" s="99">
        <f t="shared" si="3"/>
        <v>5</v>
      </c>
    </row>
    <row r="13" spans="2:11" ht="12.75">
      <c r="B13" s="82">
        <v>4031</v>
      </c>
      <c r="C13" s="83" t="s">
        <v>162</v>
      </c>
      <c r="D13" s="83" t="s">
        <v>62</v>
      </c>
      <c r="E13" s="84" t="s">
        <v>192</v>
      </c>
      <c r="F13" s="95">
        <v>0</v>
      </c>
      <c r="G13" s="96">
        <v>46.4</v>
      </c>
      <c r="H13" s="90">
        <f t="shared" si="0"/>
        <v>0.3999999999999986</v>
      </c>
      <c r="I13" s="91">
        <f t="shared" si="1"/>
        <v>0.3999999999999986</v>
      </c>
      <c r="J13" s="99">
        <f t="shared" si="2"/>
        <v>6</v>
      </c>
      <c r="K13" s="99">
        <f t="shared" si="3"/>
        <v>6</v>
      </c>
    </row>
    <row r="14" spans="2:11" ht="12.75">
      <c r="B14" s="82">
        <v>4030</v>
      </c>
      <c r="C14" s="83" t="s">
        <v>194</v>
      </c>
      <c r="D14" s="83" t="s">
        <v>56</v>
      </c>
      <c r="E14" s="84" t="s">
        <v>212</v>
      </c>
      <c r="F14" s="95">
        <v>0</v>
      </c>
      <c r="G14" s="96">
        <v>46.77</v>
      </c>
      <c r="H14" s="90">
        <f t="shared" si="0"/>
        <v>0.7700000000000031</v>
      </c>
      <c r="I14" s="91">
        <f t="shared" si="1"/>
        <v>0.7700000000000031</v>
      </c>
      <c r="J14" s="99">
        <f t="shared" si="2"/>
        <v>7</v>
      </c>
      <c r="K14" s="99">
        <f t="shared" si="3"/>
        <v>7</v>
      </c>
    </row>
    <row r="15" spans="2:11" ht="12.75">
      <c r="B15" s="82">
        <v>4002</v>
      </c>
      <c r="C15" s="83" t="s">
        <v>194</v>
      </c>
      <c r="D15" s="83" t="s">
        <v>56</v>
      </c>
      <c r="E15" s="84" t="s">
        <v>195</v>
      </c>
      <c r="F15" s="95">
        <v>0</v>
      </c>
      <c r="G15" s="96">
        <v>47.1</v>
      </c>
      <c r="H15" s="90">
        <f t="shared" si="0"/>
        <v>1.1000000000000014</v>
      </c>
      <c r="I15" s="91">
        <f t="shared" si="1"/>
        <v>1.1000000000000014</v>
      </c>
      <c r="J15" s="99">
        <f t="shared" si="2"/>
        <v>8</v>
      </c>
      <c r="K15" s="99">
        <f t="shared" si="3"/>
        <v>8</v>
      </c>
    </row>
    <row r="16" spans="2:11" ht="12.75">
      <c r="B16" s="82">
        <v>4005</v>
      </c>
      <c r="C16" s="83" t="s">
        <v>87</v>
      </c>
      <c r="D16" s="83" t="s">
        <v>54</v>
      </c>
      <c r="E16" s="84" t="s">
        <v>203</v>
      </c>
      <c r="F16" s="95">
        <v>0</v>
      </c>
      <c r="G16" s="96">
        <v>48.21</v>
      </c>
      <c r="H16" s="90">
        <f t="shared" si="0"/>
        <v>2.210000000000001</v>
      </c>
      <c r="I16" s="91">
        <f t="shared" si="1"/>
        <v>2.210000000000001</v>
      </c>
      <c r="J16" s="99">
        <f t="shared" si="2"/>
        <v>9</v>
      </c>
      <c r="K16" s="99">
        <f t="shared" si="3"/>
        <v>9</v>
      </c>
    </row>
    <row r="17" spans="2:11" ht="12.75">
      <c r="B17" s="82">
        <v>4012</v>
      </c>
      <c r="C17" s="83" t="s">
        <v>196</v>
      </c>
      <c r="D17" s="83" t="s">
        <v>54</v>
      </c>
      <c r="E17" s="84" t="s">
        <v>197</v>
      </c>
      <c r="F17" s="95">
        <v>0</v>
      </c>
      <c r="G17" s="96">
        <v>49.06</v>
      </c>
      <c r="H17" s="90">
        <f t="shared" si="0"/>
        <v>3.0600000000000023</v>
      </c>
      <c r="I17" s="91">
        <f t="shared" si="1"/>
        <v>3.0600000000000023</v>
      </c>
      <c r="J17" s="99">
        <f t="shared" si="2"/>
        <v>10</v>
      </c>
      <c r="K17" s="99">
        <f t="shared" si="3"/>
        <v>10</v>
      </c>
    </row>
    <row r="18" spans="2:11" ht="12.75">
      <c r="B18" s="82">
        <v>4016</v>
      </c>
      <c r="C18" s="83" t="s">
        <v>153</v>
      </c>
      <c r="D18" s="83" t="s">
        <v>55</v>
      </c>
      <c r="E18" s="84" t="s">
        <v>209</v>
      </c>
      <c r="F18" s="95">
        <v>5</v>
      </c>
      <c r="G18" s="96">
        <v>39.93</v>
      </c>
      <c r="H18" s="90">
        <f t="shared" si="0"/>
        <v>0</v>
      </c>
      <c r="I18" s="91">
        <f t="shared" si="1"/>
        <v>5</v>
      </c>
      <c r="J18" s="99">
        <f t="shared" si="2"/>
        <v>11</v>
      </c>
      <c r="K18" s="99">
        <f t="shared" si="3"/>
        <v>11</v>
      </c>
    </row>
    <row r="19" spans="2:11" ht="12.75">
      <c r="B19" s="82">
        <v>4028</v>
      </c>
      <c r="C19" s="83" t="s">
        <v>93</v>
      </c>
      <c r="D19" s="83" t="s">
        <v>54</v>
      </c>
      <c r="E19" s="84" t="s">
        <v>200</v>
      </c>
      <c r="F19" s="95">
        <v>5</v>
      </c>
      <c r="G19" s="96">
        <v>40.09</v>
      </c>
      <c r="H19" s="90">
        <f t="shared" si="0"/>
        <v>0</v>
      </c>
      <c r="I19" s="91">
        <f t="shared" si="1"/>
        <v>5</v>
      </c>
      <c r="J19" s="99">
        <f t="shared" si="2"/>
        <v>12</v>
      </c>
      <c r="K19" s="99">
        <f t="shared" si="3"/>
        <v>12</v>
      </c>
    </row>
    <row r="20" spans="2:11" ht="12.75">
      <c r="B20" s="82">
        <v>4026</v>
      </c>
      <c r="C20" s="83" t="s">
        <v>190</v>
      </c>
      <c r="D20" s="83" t="s">
        <v>54</v>
      </c>
      <c r="E20" s="84" t="s">
        <v>191</v>
      </c>
      <c r="F20" s="95">
        <v>5</v>
      </c>
      <c r="G20" s="96">
        <v>47.67</v>
      </c>
      <c r="H20" s="90">
        <f t="shared" si="0"/>
        <v>1.6700000000000017</v>
      </c>
      <c r="I20" s="91">
        <f t="shared" si="1"/>
        <v>6.670000000000002</v>
      </c>
      <c r="J20" s="99">
        <f t="shared" si="2"/>
        <v>13</v>
      </c>
      <c r="K20" s="99">
        <f t="shared" si="3"/>
        <v>13</v>
      </c>
    </row>
    <row r="21" spans="2:11" ht="12.75">
      <c r="B21" s="82">
        <v>4019</v>
      </c>
      <c r="C21" s="83" t="s">
        <v>204</v>
      </c>
      <c r="D21" s="83" t="s">
        <v>58</v>
      </c>
      <c r="E21" s="84" t="s">
        <v>205</v>
      </c>
      <c r="F21" s="95">
        <v>5</v>
      </c>
      <c r="G21" s="96">
        <v>50.37</v>
      </c>
      <c r="H21" s="90">
        <f t="shared" si="0"/>
        <v>4.369999999999997</v>
      </c>
      <c r="I21" s="91">
        <f t="shared" si="1"/>
        <v>9.369999999999997</v>
      </c>
      <c r="J21" s="99">
        <f t="shared" si="2"/>
        <v>14</v>
      </c>
      <c r="K21" s="99">
        <f t="shared" si="3"/>
        <v>14</v>
      </c>
    </row>
    <row r="22" spans="2:11" ht="12.75">
      <c r="B22" s="82">
        <v>4006</v>
      </c>
      <c r="C22" s="83" t="s">
        <v>73</v>
      </c>
      <c r="D22" s="83" t="s">
        <v>55</v>
      </c>
      <c r="E22" s="84" t="s">
        <v>189</v>
      </c>
      <c r="F22" s="95">
        <v>0</v>
      </c>
      <c r="G22" s="96" t="s">
        <v>105</v>
      </c>
      <c r="H22" s="90">
        <f t="shared" si="0"/>
        <v>120</v>
      </c>
      <c r="I22" s="91">
        <f t="shared" si="1"/>
        <v>120</v>
      </c>
      <c r="J22" s="99">
        <f t="shared" si="2"/>
        <v>15</v>
      </c>
      <c r="K22" s="99" t="str">
        <f t="shared" si="3"/>
        <v>—</v>
      </c>
    </row>
    <row r="23" spans="2:11" ht="12.75">
      <c r="B23" s="82">
        <v>4011</v>
      </c>
      <c r="C23" s="83" t="s">
        <v>210</v>
      </c>
      <c r="D23" s="83" t="s">
        <v>55</v>
      </c>
      <c r="E23" s="84" t="s">
        <v>211</v>
      </c>
      <c r="F23" s="95">
        <v>0</v>
      </c>
      <c r="G23" s="96" t="s">
        <v>105</v>
      </c>
      <c r="H23" s="90">
        <f t="shared" si="0"/>
        <v>120</v>
      </c>
      <c r="I23" s="91">
        <f t="shared" si="1"/>
        <v>120</v>
      </c>
      <c r="J23" s="99">
        <f t="shared" si="2"/>
        <v>16</v>
      </c>
      <c r="K23" s="99" t="str">
        <f t="shared" si="3"/>
        <v>—</v>
      </c>
    </row>
    <row r="24" spans="2:11" ht="12.75">
      <c r="B24" s="82">
        <v>4018</v>
      </c>
      <c r="C24" s="83" t="s">
        <v>194</v>
      </c>
      <c r="D24" s="83" t="s">
        <v>56</v>
      </c>
      <c r="E24" s="84" t="s">
        <v>206</v>
      </c>
      <c r="F24" s="95">
        <v>0</v>
      </c>
      <c r="G24" s="96" t="s">
        <v>105</v>
      </c>
      <c r="H24" s="90">
        <f t="shared" si="0"/>
        <v>120</v>
      </c>
      <c r="I24" s="91">
        <f t="shared" si="1"/>
        <v>120</v>
      </c>
      <c r="J24" s="99">
        <f t="shared" si="2"/>
        <v>17</v>
      </c>
      <c r="K24" s="99" t="str">
        <f t="shared" si="3"/>
        <v>—</v>
      </c>
    </row>
    <row r="25" spans="2:11" ht="12.75">
      <c r="B25" s="82">
        <v>4021</v>
      </c>
      <c r="C25" s="83" t="s">
        <v>207</v>
      </c>
      <c r="D25" s="83" t="s">
        <v>65</v>
      </c>
      <c r="E25" s="84" t="s">
        <v>208</v>
      </c>
      <c r="F25" s="95">
        <v>0</v>
      </c>
      <c r="G25" s="96" t="s">
        <v>105</v>
      </c>
      <c r="H25" s="90">
        <f t="shared" si="0"/>
        <v>120</v>
      </c>
      <c r="I25" s="91">
        <f t="shared" si="1"/>
        <v>120</v>
      </c>
      <c r="J25" s="99">
        <f t="shared" si="2"/>
        <v>18</v>
      </c>
      <c r="K25" s="99" t="str">
        <f t="shared" si="3"/>
        <v>—</v>
      </c>
    </row>
    <row r="26" spans="2:11" ht="13.5" thickBot="1">
      <c r="B26" s="100"/>
      <c r="C26" s="101"/>
      <c r="D26" s="101"/>
      <c r="E26" s="102"/>
      <c r="F26" s="103"/>
      <c r="G26" s="101"/>
      <c r="H26" s="101"/>
      <c r="I26" s="104"/>
      <c r="J26" s="106"/>
      <c r="K26" s="106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K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9" width="8.75390625" style="40" customWidth="1"/>
    <col min="10" max="10" width="6.75390625" style="40" hidden="1" customWidth="1"/>
    <col min="11" max="11" width="9.625" style="40" customWidth="1"/>
    <col min="12" max="16384" width="9.125" style="40" customWidth="1"/>
  </cols>
  <sheetData>
    <row r="1" ht="5.25" customHeight="1"/>
    <row r="2" spans="2:11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</row>
    <row r="3" spans="2:5" ht="15.75" thickBot="1">
      <c r="B3" s="45" t="str">
        <f>'F-Maxi'!B3</f>
        <v>финал</v>
      </c>
      <c r="E3" s="46"/>
    </row>
    <row r="4" spans="2:9" s="39" customFormat="1" ht="12.75">
      <c r="B4" s="47" t="s">
        <v>237</v>
      </c>
      <c r="E4" s="48"/>
      <c r="F4" s="49" t="s">
        <v>21</v>
      </c>
      <c r="G4" s="50">
        <v>182</v>
      </c>
      <c r="H4" s="50" t="s">
        <v>22</v>
      </c>
      <c r="I4" s="51">
        <v>46</v>
      </c>
    </row>
    <row r="5" spans="5:9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</row>
    <row r="6" spans="2:1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46</v>
      </c>
      <c r="G6" s="63"/>
      <c r="H6" s="63"/>
      <c r="I6" s="64"/>
      <c r="J6" s="69" t="s">
        <v>33</v>
      </c>
      <c r="K6" s="69" t="s">
        <v>33</v>
      </c>
    </row>
    <row r="7" spans="2:11" ht="23.2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81"/>
      <c r="K7" s="81"/>
    </row>
    <row r="8" spans="2:11" ht="12.75">
      <c r="B8" s="82">
        <v>3016</v>
      </c>
      <c r="C8" s="83" t="s">
        <v>241</v>
      </c>
      <c r="D8" s="83" t="s">
        <v>62</v>
      </c>
      <c r="E8" s="84" t="s">
        <v>242</v>
      </c>
      <c r="F8" s="85">
        <v>0</v>
      </c>
      <c r="G8" s="86">
        <v>44.14</v>
      </c>
      <c r="H8" s="87">
        <f aca="true" t="shared" si="0" ref="H8:H25">IF(OR(G8="снят",G8="н/я",G8&gt;I$5),120,IF(G8&gt;I$4,G8-I$4,0))</f>
        <v>0</v>
      </c>
      <c r="I8" s="88">
        <f aca="true" t="shared" si="1" ref="I8:I25">IF(H8=120,120,F8+H8)</f>
        <v>0</v>
      </c>
      <c r="J8" s="94">
        <v>1</v>
      </c>
      <c r="K8" s="94">
        <f>IF(OR(G8="снят",G8="н/я",G8&gt;I$5,G8=0),"—",1)</f>
        <v>1</v>
      </c>
    </row>
    <row r="9" spans="2:11" ht="12.75">
      <c r="B9" s="82">
        <v>3020</v>
      </c>
      <c r="C9" s="83" t="s">
        <v>81</v>
      </c>
      <c r="D9" s="83" t="s">
        <v>57</v>
      </c>
      <c r="E9" s="84" t="s">
        <v>238</v>
      </c>
      <c r="F9" s="95">
        <v>0</v>
      </c>
      <c r="G9" s="96">
        <v>44.36</v>
      </c>
      <c r="H9" s="90">
        <f t="shared" si="0"/>
        <v>0</v>
      </c>
      <c r="I9" s="91">
        <f t="shared" si="1"/>
        <v>0</v>
      </c>
      <c r="J9" s="99">
        <f aca="true" t="shared" si="2" ref="J9:J25">J8+1</f>
        <v>2</v>
      </c>
      <c r="K9" s="99">
        <f aca="true" t="shared" si="3" ref="K9:K25">IF(OR(G9="снят",G9="н/я",G9&gt;I$5,G9=0),"—",K8+1)</f>
        <v>2</v>
      </c>
    </row>
    <row r="10" spans="2:11" ht="12.75">
      <c r="B10" s="82">
        <v>3001</v>
      </c>
      <c r="C10" s="83" t="s">
        <v>257</v>
      </c>
      <c r="D10" s="83" t="s">
        <v>54</v>
      </c>
      <c r="E10" s="84" t="s">
        <v>258</v>
      </c>
      <c r="F10" s="95">
        <v>0</v>
      </c>
      <c r="G10" s="96">
        <v>47.27</v>
      </c>
      <c r="H10" s="90">
        <f t="shared" si="0"/>
        <v>1.2700000000000031</v>
      </c>
      <c r="I10" s="91">
        <f t="shared" si="1"/>
        <v>1.2700000000000031</v>
      </c>
      <c r="J10" s="99">
        <f t="shared" si="2"/>
        <v>3</v>
      </c>
      <c r="K10" s="99">
        <f t="shared" si="3"/>
        <v>3</v>
      </c>
    </row>
    <row r="11" spans="2:11" ht="12.75">
      <c r="B11" s="82">
        <v>3008</v>
      </c>
      <c r="C11" s="83" t="s">
        <v>251</v>
      </c>
      <c r="D11" s="83" t="s">
        <v>54</v>
      </c>
      <c r="E11" s="84" t="s">
        <v>252</v>
      </c>
      <c r="F11" s="95">
        <v>0</v>
      </c>
      <c r="G11" s="96">
        <v>47.92</v>
      </c>
      <c r="H11" s="90">
        <f t="shared" si="0"/>
        <v>1.9200000000000017</v>
      </c>
      <c r="I11" s="91">
        <f t="shared" si="1"/>
        <v>1.9200000000000017</v>
      </c>
      <c r="J11" s="99">
        <f t="shared" si="2"/>
        <v>4</v>
      </c>
      <c r="K11" s="99">
        <f t="shared" si="3"/>
        <v>4</v>
      </c>
    </row>
    <row r="12" spans="2:11" ht="12.75">
      <c r="B12" s="82">
        <v>3003</v>
      </c>
      <c r="C12" s="83" t="s">
        <v>148</v>
      </c>
      <c r="D12" s="83" t="s">
        <v>67</v>
      </c>
      <c r="E12" s="84" t="s">
        <v>243</v>
      </c>
      <c r="F12" s="95">
        <v>0</v>
      </c>
      <c r="G12" s="96">
        <v>48.47</v>
      </c>
      <c r="H12" s="90">
        <f t="shared" si="0"/>
        <v>2.469999999999999</v>
      </c>
      <c r="I12" s="91">
        <f t="shared" si="1"/>
        <v>2.469999999999999</v>
      </c>
      <c r="J12" s="99">
        <f t="shared" si="2"/>
        <v>5</v>
      </c>
      <c r="K12" s="99">
        <f t="shared" si="3"/>
        <v>5</v>
      </c>
    </row>
    <row r="13" spans="2:11" ht="12.75">
      <c r="B13" s="82">
        <v>3013</v>
      </c>
      <c r="C13" s="83" t="s">
        <v>245</v>
      </c>
      <c r="D13" s="83" t="s">
        <v>68</v>
      </c>
      <c r="E13" s="84" t="s">
        <v>246</v>
      </c>
      <c r="F13" s="95">
        <v>0</v>
      </c>
      <c r="G13" s="96">
        <v>49.35</v>
      </c>
      <c r="H13" s="90">
        <f t="shared" si="0"/>
        <v>3.3500000000000014</v>
      </c>
      <c r="I13" s="91">
        <f t="shared" si="1"/>
        <v>3.3500000000000014</v>
      </c>
      <c r="J13" s="99">
        <f t="shared" si="2"/>
        <v>6</v>
      </c>
      <c r="K13" s="99">
        <f t="shared" si="3"/>
        <v>6</v>
      </c>
    </row>
    <row r="14" spans="2:11" ht="12.75">
      <c r="B14" s="82">
        <v>3009</v>
      </c>
      <c r="C14" s="83" t="s">
        <v>122</v>
      </c>
      <c r="D14" s="83" t="s">
        <v>55</v>
      </c>
      <c r="E14" s="84" t="s">
        <v>248</v>
      </c>
      <c r="F14" s="95">
        <v>0</v>
      </c>
      <c r="G14" s="96">
        <v>50.02</v>
      </c>
      <c r="H14" s="90">
        <f t="shared" si="0"/>
        <v>4.020000000000003</v>
      </c>
      <c r="I14" s="91">
        <f t="shared" si="1"/>
        <v>4.020000000000003</v>
      </c>
      <c r="J14" s="99">
        <f t="shared" si="2"/>
        <v>7</v>
      </c>
      <c r="K14" s="99">
        <f t="shared" si="3"/>
        <v>7</v>
      </c>
    </row>
    <row r="15" spans="2:11" ht="12.75">
      <c r="B15" s="82">
        <v>3027</v>
      </c>
      <c r="C15" s="83" t="s">
        <v>267</v>
      </c>
      <c r="D15" s="83" t="s">
        <v>58</v>
      </c>
      <c r="E15" s="84" t="s">
        <v>268</v>
      </c>
      <c r="F15" s="95">
        <v>0</v>
      </c>
      <c r="G15" s="96">
        <v>51.88</v>
      </c>
      <c r="H15" s="90">
        <f t="shared" si="0"/>
        <v>5.880000000000003</v>
      </c>
      <c r="I15" s="91">
        <f t="shared" si="1"/>
        <v>5.880000000000003</v>
      </c>
      <c r="J15" s="99">
        <f t="shared" si="2"/>
        <v>8</v>
      </c>
      <c r="K15" s="99">
        <f t="shared" si="3"/>
        <v>8</v>
      </c>
    </row>
    <row r="16" spans="2:11" ht="12.75">
      <c r="B16" s="82">
        <v>3021</v>
      </c>
      <c r="C16" s="83" t="s">
        <v>122</v>
      </c>
      <c r="D16" s="83" t="s">
        <v>55</v>
      </c>
      <c r="E16" s="84" t="s">
        <v>244</v>
      </c>
      <c r="F16" s="95">
        <v>5</v>
      </c>
      <c r="G16" s="96">
        <v>47.04</v>
      </c>
      <c r="H16" s="90">
        <f t="shared" si="0"/>
        <v>1.0399999999999991</v>
      </c>
      <c r="I16" s="91">
        <f t="shared" si="1"/>
        <v>6.039999999999999</v>
      </c>
      <c r="J16" s="99">
        <f t="shared" si="2"/>
        <v>9</v>
      </c>
      <c r="K16" s="99">
        <f t="shared" si="3"/>
        <v>9</v>
      </c>
    </row>
    <row r="17" spans="2:11" ht="12.75">
      <c r="B17" s="82">
        <v>3012</v>
      </c>
      <c r="C17" s="83" t="s">
        <v>257</v>
      </c>
      <c r="D17" s="83" t="s">
        <v>54</v>
      </c>
      <c r="E17" s="84" t="s">
        <v>270</v>
      </c>
      <c r="F17" s="95">
        <v>0</v>
      </c>
      <c r="G17" s="96">
        <v>53.16</v>
      </c>
      <c r="H17" s="90">
        <f t="shared" si="0"/>
        <v>7.159999999999997</v>
      </c>
      <c r="I17" s="91">
        <f t="shared" si="1"/>
        <v>7.159999999999997</v>
      </c>
      <c r="J17" s="99">
        <f t="shared" si="2"/>
        <v>10</v>
      </c>
      <c r="K17" s="99">
        <f t="shared" si="3"/>
        <v>10</v>
      </c>
    </row>
    <row r="18" spans="2:11" ht="12.75">
      <c r="B18" s="82">
        <v>3007</v>
      </c>
      <c r="C18" s="83" t="s">
        <v>249</v>
      </c>
      <c r="D18" s="83" t="s">
        <v>68</v>
      </c>
      <c r="E18" s="84" t="s">
        <v>254</v>
      </c>
      <c r="F18" s="95">
        <v>5</v>
      </c>
      <c r="G18" s="96">
        <v>52.54</v>
      </c>
      <c r="H18" s="90">
        <f t="shared" si="0"/>
        <v>6.539999999999999</v>
      </c>
      <c r="I18" s="91">
        <f t="shared" si="1"/>
        <v>11.54</v>
      </c>
      <c r="J18" s="99">
        <f t="shared" si="2"/>
        <v>11</v>
      </c>
      <c r="K18" s="99">
        <f t="shared" si="3"/>
        <v>11</v>
      </c>
    </row>
    <row r="19" spans="2:11" ht="12.75">
      <c r="B19" s="82">
        <v>3006</v>
      </c>
      <c r="C19" s="83" t="s">
        <v>239</v>
      </c>
      <c r="D19" s="83" t="s">
        <v>62</v>
      </c>
      <c r="E19" s="84" t="s">
        <v>240</v>
      </c>
      <c r="F19" s="95">
        <v>5</v>
      </c>
      <c r="G19" s="96">
        <v>55.15</v>
      </c>
      <c r="H19" s="90">
        <f t="shared" si="0"/>
        <v>9.149999999999999</v>
      </c>
      <c r="I19" s="91">
        <f t="shared" si="1"/>
        <v>14.149999999999999</v>
      </c>
      <c r="J19" s="99">
        <f t="shared" si="2"/>
        <v>12</v>
      </c>
      <c r="K19" s="99">
        <f t="shared" si="3"/>
        <v>12</v>
      </c>
    </row>
    <row r="20" spans="2:11" ht="12.75">
      <c r="B20" s="82">
        <v>3004</v>
      </c>
      <c r="C20" s="83" t="s">
        <v>170</v>
      </c>
      <c r="D20" s="83" t="s">
        <v>58</v>
      </c>
      <c r="E20" s="84" t="s">
        <v>253</v>
      </c>
      <c r="F20" s="95">
        <v>5</v>
      </c>
      <c r="G20" s="96">
        <v>59.73</v>
      </c>
      <c r="H20" s="90">
        <f t="shared" si="0"/>
        <v>13.729999999999997</v>
      </c>
      <c r="I20" s="91">
        <f t="shared" si="1"/>
        <v>18.729999999999997</v>
      </c>
      <c r="J20" s="99">
        <f t="shared" si="2"/>
        <v>13</v>
      </c>
      <c r="K20" s="99">
        <f t="shared" si="3"/>
        <v>13</v>
      </c>
    </row>
    <row r="21" spans="2:11" ht="12.75">
      <c r="B21" s="82">
        <v>3025</v>
      </c>
      <c r="C21" s="83" t="s">
        <v>73</v>
      </c>
      <c r="D21" s="83" t="s">
        <v>55</v>
      </c>
      <c r="E21" s="84" t="s">
        <v>260</v>
      </c>
      <c r="F21" s="95">
        <v>15</v>
      </c>
      <c r="G21" s="96">
        <v>51.23</v>
      </c>
      <c r="H21" s="90">
        <f t="shared" si="0"/>
        <v>5.229999999999997</v>
      </c>
      <c r="I21" s="91">
        <f t="shared" si="1"/>
        <v>20.229999999999997</v>
      </c>
      <c r="J21" s="99">
        <f t="shared" si="2"/>
        <v>14</v>
      </c>
      <c r="K21" s="99">
        <f t="shared" si="3"/>
        <v>14</v>
      </c>
    </row>
    <row r="22" spans="2:11" ht="12.75">
      <c r="B22" s="82">
        <v>3010</v>
      </c>
      <c r="C22" s="83" t="s">
        <v>75</v>
      </c>
      <c r="D22" s="83" t="s">
        <v>54</v>
      </c>
      <c r="E22" s="84" t="s">
        <v>264</v>
      </c>
      <c r="F22" s="95">
        <v>0</v>
      </c>
      <c r="G22" s="96" t="s">
        <v>105</v>
      </c>
      <c r="H22" s="90">
        <f t="shared" si="0"/>
        <v>120</v>
      </c>
      <c r="I22" s="91">
        <f t="shared" si="1"/>
        <v>120</v>
      </c>
      <c r="J22" s="99">
        <f t="shared" si="2"/>
        <v>15</v>
      </c>
      <c r="K22" s="99" t="str">
        <f t="shared" si="3"/>
        <v>—</v>
      </c>
    </row>
    <row r="23" spans="2:11" ht="12.75">
      <c r="B23" s="82">
        <v>3014</v>
      </c>
      <c r="C23" s="83" t="s">
        <v>255</v>
      </c>
      <c r="D23" s="83" t="s">
        <v>59</v>
      </c>
      <c r="E23" s="84" t="s">
        <v>256</v>
      </c>
      <c r="F23" s="95">
        <v>0</v>
      </c>
      <c r="G23" s="96" t="s">
        <v>105</v>
      </c>
      <c r="H23" s="90">
        <f t="shared" si="0"/>
        <v>120</v>
      </c>
      <c r="I23" s="91">
        <f t="shared" si="1"/>
        <v>120</v>
      </c>
      <c r="J23" s="99">
        <f t="shared" si="2"/>
        <v>16</v>
      </c>
      <c r="K23" s="99" t="str">
        <f t="shared" si="3"/>
        <v>—</v>
      </c>
    </row>
    <row r="24" spans="2:11" ht="12.75">
      <c r="B24" s="82">
        <v>3023</v>
      </c>
      <c r="C24" s="83" t="s">
        <v>70</v>
      </c>
      <c r="D24" s="83" t="s">
        <v>54</v>
      </c>
      <c r="E24" s="84" t="s">
        <v>247</v>
      </c>
      <c r="F24" s="95">
        <v>0</v>
      </c>
      <c r="G24" s="96" t="s">
        <v>105</v>
      </c>
      <c r="H24" s="90">
        <f t="shared" si="0"/>
        <v>120</v>
      </c>
      <c r="I24" s="91">
        <f t="shared" si="1"/>
        <v>120</v>
      </c>
      <c r="J24" s="99">
        <f t="shared" si="2"/>
        <v>17</v>
      </c>
      <c r="K24" s="99" t="str">
        <f t="shared" si="3"/>
        <v>—</v>
      </c>
    </row>
    <row r="25" spans="2:11" ht="12.75">
      <c r="B25" s="82">
        <v>3024</v>
      </c>
      <c r="C25" s="83" t="s">
        <v>249</v>
      </c>
      <c r="D25" s="83" t="s">
        <v>68</v>
      </c>
      <c r="E25" s="84" t="s">
        <v>250</v>
      </c>
      <c r="F25" s="95">
        <v>0</v>
      </c>
      <c r="G25" s="96" t="s">
        <v>105</v>
      </c>
      <c r="H25" s="90">
        <f t="shared" si="0"/>
        <v>120</v>
      </c>
      <c r="I25" s="91">
        <f t="shared" si="1"/>
        <v>120</v>
      </c>
      <c r="J25" s="99">
        <f t="shared" si="2"/>
        <v>18</v>
      </c>
      <c r="K25" s="99" t="str">
        <f t="shared" si="3"/>
        <v>—</v>
      </c>
    </row>
    <row r="26" spans="2:11" ht="13.5" thickBot="1">
      <c r="B26" s="100"/>
      <c r="C26" s="101"/>
      <c r="D26" s="101"/>
      <c r="E26" s="102"/>
      <c r="F26" s="103"/>
      <c r="G26" s="101"/>
      <c r="H26" s="101"/>
      <c r="I26" s="104"/>
      <c r="J26" s="106"/>
      <c r="K26" s="106"/>
    </row>
  </sheetData>
  <sheetProtection/>
  <mergeCells count="7">
    <mergeCell ref="K6:K7"/>
    <mergeCell ref="B6:B7"/>
    <mergeCell ref="C6:C7"/>
    <mergeCell ref="D6:D7"/>
    <mergeCell ref="E6:E7"/>
    <mergeCell ref="F6:I6"/>
    <mergeCell ref="J6:J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Y11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8.75390625" style="40" customWidth="1"/>
    <col min="4" max="4" width="8.125" style="40" hidden="1" customWidth="1"/>
    <col min="5" max="5" width="9.00390625" style="40" hidden="1" customWidth="1"/>
    <col min="6" max="6" width="18.75390625" style="40" customWidth="1"/>
    <col min="7" max="7" width="25.75390625" style="40" customWidth="1"/>
    <col min="8" max="9" width="7.75390625" style="40" customWidth="1"/>
    <col min="10" max="10" width="6.75390625" style="40" customWidth="1"/>
    <col min="11" max="12" width="7.75390625" style="40" customWidth="1"/>
    <col min="13" max="13" width="6.75390625" style="40" customWidth="1"/>
    <col min="14" max="16" width="7.75390625" style="40" customWidth="1"/>
    <col min="17" max="17" width="6.75390625" style="40" customWidth="1"/>
    <col min="18" max="19" width="7.75390625" style="40" customWidth="1"/>
    <col min="20" max="20" width="6.75390625" style="40" customWidth="1"/>
    <col min="21" max="22" width="7.75390625" style="40" customWidth="1"/>
    <col min="23" max="23" width="6.75390625" style="40" customWidth="1"/>
    <col min="24" max="24" width="9.125" style="40" customWidth="1"/>
    <col min="25" max="25" width="6.75390625" style="40" customWidth="1"/>
    <col min="26" max="16384" width="9.125" style="40" customWidth="1"/>
  </cols>
  <sheetData>
    <row r="1" ht="5.25" customHeight="1"/>
    <row r="2" spans="2:25" ht="18.75">
      <c r="B2" s="107" t="str">
        <f>Title!D5</f>
        <v>Чемпионат России</v>
      </c>
      <c r="C2" s="42"/>
      <c r="D2" s="42"/>
      <c r="E2" s="42"/>
      <c r="F2" s="42"/>
      <c r="H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3"/>
      <c r="W2" s="44"/>
      <c r="X2" s="44"/>
      <c r="Y2" s="44"/>
    </row>
    <row r="3" spans="2:7" ht="15">
      <c r="B3" s="45" t="s">
        <v>47</v>
      </c>
      <c r="G3" s="46"/>
    </row>
    <row r="4" spans="2:24" s="39" customFormat="1" ht="12.75">
      <c r="B4" s="47" t="s">
        <v>278</v>
      </c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52"/>
    </row>
    <row r="5" spans="7:24" s="39" customFormat="1" ht="13.5" thickBot="1">
      <c r="G5" s="46"/>
      <c r="H5" s="109"/>
      <c r="I5" s="109"/>
      <c r="J5" s="109"/>
      <c r="K5" s="109"/>
      <c r="L5" s="110"/>
      <c r="M5" s="109"/>
      <c r="N5" s="109"/>
      <c r="O5" s="110"/>
      <c r="P5" s="110"/>
      <c r="Q5" s="109"/>
      <c r="R5" s="109"/>
      <c r="S5" s="110"/>
      <c r="T5" s="109"/>
      <c r="U5" s="109"/>
      <c r="V5" s="109"/>
      <c r="W5" s="109"/>
      <c r="X5" s="52"/>
    </row>
    <row r="6" spans="2:25" ht="13.5" customHeight="1">
      <c r="B6" s="58" t="s">
        <v>25</v>
      </c>
      <c r="C6" s="59" t="s">
        <v>48</v>
      </c>
      <c r="D6" s="60" t="s">
        <v>49</v>
      </c>
      <c r="E6" s="60" t="s">
        <v>50</v>
      </c>
      <c r="F6" s="59" t="s">
        <v>26</v>
      </c>
      <c r="G6" s="61" t="s">
        <v>28</v>
      </c>
      <c r="H6" s="65" t="s">
        <v>29</v>
      </c>
      <c r="I6" s="63"/>
      <c r="J6" s="64"/>
      <c r="K6" s="65" t="s">
        <v>30</v>
      </c>
      <c r="L6" s="63"/>
      <c r="M6" s="66"/>
      <c r="N6" s="65" t="s">
        <v>38</v>
      </c>
      <c r="O6" s="63"/>
      <c r="P6" s="64"/>
      <c r="Q6" s="66"/>
      <c r="R6" s="65" t="s">
        <v>39</v>
      </c>
      <c r="S6" s="63"/>
      <c r="T6" s="66"/>
      <c r="U6" s="65" t="s">
        <v>51</v>
      </c>
      <c r="V6" s="63"/>
      <c r="W6" s="64"/>
      <c r="X6" s="69" t="s">
        <v>40</v>
      </c>
      <c r="Y6" s="69" t="s">
        <v>33</v>
      </c>
    </row>
    <row r="7" spans="2:25" ht="34.5" thickBot="1">
      <c r="B7" s="70"/>
      <c r="C7" s="71"/>
      <c r="D7" s="114"/>
      <c r="E7" s="114"/>
      <c r="F7" s="71"/>
      <c r="G7" s="73"/>
      <c r="H7" s="77" t="s">
        <v>34</v>
      </c>
      <c r="I7" s="75" t="s">
        <v>35</v>
      </c>
      <c r="J7" s="76" t="s">
        <v>41</v>
      </c>
      <c r="K7" s="77" t="s">
        <v>34</v>
      </c>
      <c r="L7" s="75" t="s">
        <v>35</v>
      </c>
      <c r="M7" s="78" t="s">
        <v>41</v>
      </c>
      <c r="N7" s="77" t="s">
        <v>35</v>
      </c>
      <c r="O7" s="75" t="s">
        <v>42</v>
      </c>
      <c r="P7" s="76" t="s">
        <v>43</v>
      </c>
      <c r="Q7" s="78" t="s">
        <v>41</v>
      </c>
      <c r="R7" s="77" t="s">
        <v>35</v>
      </c>
      <c r="S7" s="75" t="s">
        <v>44</v>
      </c>
      <c r="T7" s="78" t="s">
        <v>41</v>
      </c>
      <c r="U7" s="77" t="s">
        <v>52</v>
      </c>
      <c r="V7" s="75" t="s">
        <v>35</v>
      </c>
      <c r="W7" s="76" t="s">
        <v>41</v>
      </c>
      <c r="X7" s="112"/>
      <c r="Y7" s="81"/>
    </row>
    <row r="8" spans="2:25" ht="12.75">
      <c r="B8" s="82">
        <v>9005</v>
      </c>
      <c r="C8" s="83" t="s">
        <v>284</v>
      </c>
      <c r="D8" s="115">
        <v>1</v>
      </c>
      <c r="E8" s="115">
        <v>5517</v>
      </c>
      <c r="F8" s="83" t="s">
        <v>83</v>
      </c>
      <c r="G8" s="84" t="s">
        <v>124</v>
      </c>
      <c r="H8" s="85">
        <v>0</v>
      </c>
      <c r="I8" s="86">
        <v>42.96</v>
      </c>
      <c r="J8" s="158">
        <f>IF(OR(I8="снят",I8="н/я",I8="н/ф",I8="",I8=0),0,120-H8-I8)</f>
        <v>77.03999999999999</v>
      </c>
      <c r="K8" s="89">
        <v>0</v>
      </c>
      <c r="L8" s="116">
        <v>32.05</v>
      </c>
      <c r="M8" s="158">
        <f>IF(OR(L8="снят",L8="н/я",L8="н/ф",L8="",L8=0),0,100-K8-L8)</f>
        <v>67.95</v>
      </c>
      <c r="N8" s="159">
        <v>40.04</v>
      </c>
      <c r="O8" s="116">
        <v>35</v>
      </c>
      <c r="P8" s="160">
        <v>12</v>
      </c>
      <c r="Q8" s="161">
        <f>IF(OR(N8="снят",N8="н/я",N8="н/ф",N8=""),0,O8+P8)</f>
        <v>47</v>
      </c>
      <c r="R8" s="159">
        <v>49.62</v>
      </c>
      <c r="S8" s="116">
        <v>23</v>
      </c>
      <c r="T8" s="161">
        <f>IF(OR(R8="снят",R8="н/я",R8="н/ф",R8=""),0,S8)</f>
        <v>23</v>
      </c>
      <c r="U8" s="85">
        <v>15</v>
      </c>
      <c r="V8" s="86">
        <v>76.26</v>
      </c>
      <c r="W8" s="158">
        <f>IF(OR(V8="снят",V8="н/я",V8="н/ф",V8="",V8=0),0,360-U8-V8)</f>
        <v>268.74</v>
      </c>
      <c r="X8" s="92">
        <f>SUM(J8:J10,M8:M10,Q8:Q10,T8:T10,W8)</f>
        <v>968.05</v>
      </c>
      <c r="Y8" s="94">
        <v>1</v>
      </c>
    </row>
    <row r="9" spans="2:25" ht="12.75">
      <c r="B9" s="82"/>
      <c r="C9" s="83"/>
      <c r="D9" s="115">
        <v>2</v>
      </c>
      <c r="E9" s="115">
        <v>4016</v>
      </c>
      <c r="F9" s="83" t="s">
        <v>153</v>
      </c>
      <c r="G9" s="84" t="s">
        <v>209</v>
      </c>
      <c r="H9" s="95">
        <v>10</v>
      </c>
      <c r="I9" s="96">
        <v>41.66</v>
      </c>
      <c r="J9" s="158">
        <f aca="true" t="shared" si="0" ref="J9:J72">IF(OR(I9="снят",I9="н/я",I9="н/ф",I9="",I9=0),0,120-H9-I9)</f>
        <v>68.34</v>
      </c>
      <c r="K9" s="97">
        <v>0</v>
      </c>
      <c r="L9" s="90">
        <v>31.52</v>
      </c>
      <c r="M9" s="162">
        <f aca="true" t="shared" si="1" ref="M9:M72">IF(OR(L9="снят",L9="н/я",L9="н/ф",L9="",L9=0),0,100-K9-L9)</f>
        <v>68.48</v>
      </c>
      <c r="N9" s="113">
        <v>46.83</v>
      </c>
      <c r="O9" s="90">
        <v>41</v>
      </c>
      <c r="P9" s="163">
        <v>13</v>
      </c>
      <c r="Q9" s="91">
        <f aca="true" t="shared" si="2" ref="Q9:Q72">IF(OR(N9="снят",N9="н/я",N9="н/ф",N9=""),0,O9+P9)</f>
        <v>54</v>
      </c>
      <c r="R9" s="113">
        <v>45.7</v>
      </c>
      <c r="S9" s="90">
        <v>51</v>
      </c>
      <c r="T9" s="91">
        <f aca="true" t="shared" si="3" ref="T9:T72">IF(OR(R9="снят",R9="н/я",R9="н/ф",R9=""),0,S9)</f>
        <v>51</v>
      </c>
      <c r="U9" s="95"/>
      <c r="V9" s="96"/>
      <c r="W9" s="158"/>
      <c r="X9" s="117"/>
      <c r="Y9" s="118"/>
    </row>
    <row r="10" spans="2:25" ht="12.75">
      <c r="B10" s="157"/>
      <c r="C10" s="120"/>
      <c r="D10" s="121">
        <v>3</v>
      </c>
      <c r="E10" s="121">
        <v>5524</v>
      </c>
      <c r="F10" s="120" t="s">
        <v>142</v>
      </c>
      <c r="G10" s="122" t="s">
        <v>143</v>
      </c>
      <c r="H10" s="123">
        <v>5</v>
      </c>
      <c r="I10" s="124">
        <v>41.43</v>
      </c>
      <c r="J10" s="158">
        <f t="shared" si="0"/>
        <v>73.57</v>
      </c>
      <c r="K10" s="126">
        <v>5</v>
      </c>
      <c r="L10" s="125">
        <v>32.07</v>
      </c>
      <c r="M10" s="158">
        <f t="shared" si="1"/>
        <v>62.93</v>
      </c>
      <c r="N10" s="164">
        <v>45.14</v>
      </c>
      <c r="O10" s="125">
        <v>39</v>
      </c>
      <c r="P10" s="160">
        <v>16</v>
      </c>
      <c r="Q10" s="88">
        <f t="shared" si="2"/>
        <v>55</v>
      </c>
      <c r="R10" s="164">
        <v>45.87</v>
      </c>
      <c r="S10" s="125">
        <v>51</v>
      </c>
      <c r="T10" s="88">
        <f t="shared" si="3"/>
        <v>51</v>
      </c>
      <c r="U10" s="123"/>
      <c r="V10" s="124"/>
      <c r="W10" s="158"/>
      <c r="X10" s="127"/>
      <c r="Y10" s="128"/>
    </row>
    <row r="11" spans="2:25" ht="12.75">
      <c r="B11" s="82">
        <v>9013</v>
      </c>
      <c r="C11" s="130" t="s">
        <v>283</v>
      </c>
      <c r="D11" s="131">
        <v>1</v>
      </c>
      <c r="E11" s="131">
        <v>5526</v>
      </c>
      <c r="F11" s="130" t="s">
        <v>138</v>
      </c>
      <c r="G11" s="132" t="s">
        <v>139</v>
      </c>
      <c r="H11" s="133">
        <v>5</v>
      </c>
      <c r="I11" s="134">
        <v>47.2</v>
      </c>
      <c r="J11" s="165">
        <f t="shared" si="0"/>
        <v>67.8</v>
      </c>
      <c r="K11" s="137">
        <v>0</v>
      </c>
      <c r="L11" s="135">
        <v>29.8</v>
      </c>
      <c r="M11" s="165">
        <f t="shared" si="1"/>
        <v>70.2</v>
      </c>
      <c r="N11" s="166">
        <v>47.2</v>
      </c>
      <c r="O11" s="135">
        <v>39</v>
      </c>
      <c r="P11" s="167">
        <v>16</v>
      </c>
      <c r="Q11" s="136">
        <f t="shared" si="2"/>
        <v>55</v>
      </c>
      <c r="R11" s="166">
        <v>39.54</v>
      </c>
      <c r="S11" s="135">
        <v>29</v>
      </c>
      <c r="T11" s="136">
        <f t="shared" si="3"/>
        <v>29</v>
      </c>
      <c r="U11" s="133">
        <v>0</v>
      </c>
      <c r="V11" s="134">
        <v>77.55</v>
      </c>
      <c r="W11" s="165">
        <f>IF(OR(V11="снят",V11="н/я",V11="н/ф",V11="",V11=0),0,360-U11-V11)</f>
        <v>282.45</v>
      </c>
      <c r="X11" s="138">
        <f>SUM(J11:J13,M11:M13,Q11:Q13,T11:T13,W11)</f>
        <v>966.8699999999999</v>
      </c>
      <c r="Y11" s="139">
        <f>Y8+1</f>
        <v>2</v>
      </c>
    </row>
    <row r="12" spans="2:25" ht="12.75">
      <c r="B12" s="82"/>
      <c r="C12" s="83"/>
      <c r="D12" s="115">
        <v>2</v>
      </c>
      <c r="E12" s="115">
        <v>4026</v>
      </c>
      <c r="F12" s="83" t="s">
        <v>190</v>
      </c>
      <c r="G12" s="84" t="s">
        <v>191</v>
      </c>
      <c r="H12" s="140">
        <v>0</v>
      </c>
      <c r="I12" s="141">
        <v>47.13</v>
      </c>
      <c r="J12" s="168">
        <f t="shared" si="0"/>
        <v>72.87</v>
      </c>
      <c r="K12" s="144">
        <v>0</v>
      </c>
      <c r="L12" s="142">
        <v>35.03</v>
      </c>
      <c r="M12" s="162">
        <f t="shared" si="1"/>
        <v>64.97</v>
      </c>
      <c r="N12" s="169">
        <v>44.83</v>
      </c>
      <c r="O12" s="142">
        <v>39</v>
      </c>
      <c r="P12" s="170">
        <v>16</v>
      </c>
      <c r="Q12" s="91">
        <f t="shared" si="2"/>
        <v>55</v>
      </c>
      <c r="R12" s="169">
        <v>49.94</v>
      </c>
      <c r="S12" s="142">
        <v>49</v>
      </c>
      <c r="T12" s="91">
        <f t="shared" si="3"/>
        <v>49</v>
      </c>
      <c r="U12" s="140"/>
      <c r="V12" s="141"/>
      <c r="W12" s="168"/>
      <c r="X12" s="117"/>
      <c r="Y12" s="99"/>
    </row>
    <row r="13" spans="2:25" ht="12.75">
      <c r="B13" s="145"/>
      <c r="C13" s="146"/>
      <c r="D13" s="147">
        <v>3</v>
      </c>
      <c r="E13" s="147">
        <v>5538</v>
      </c>
      <c r="F13" s="146" t="s">
        <v>134</v>
      </c>
      <c r="G13" s="148" t="s">
        <v>152</v>
      </c>
      <c r="H13" s="149">
        <v>5</v>
      </c>
      <c r="I13" s="150">
        <v>47.42</v>
      </c>
      <c r="J13" s="171">
        <f t="shared" si="0"/>
        <v>67.58</v>
      </c>
      <c r="K13" s="152">
        <v>5</v>
      </c>
      <c r="L13" s="151">
        <v>32</v>
      </c>
      <c r="M13" s="172">
        <f t="shared" si="1"/>
        <v>63</v>
      </c>
      <c r="N13" s="173">
        <v>44.41</v>
      </c>
      <c r="O13" s="151">
        <v>28</v>
      </c>
      <c r="P13" s="174">
        <v>11</v>
      </c>
      <c r="Q13" s="153">
        <f t="shared" si="2"/>
        <v>39</v>
      </c>
      <c r="R13" s="173">
        <v>50.37</v>
      </c>
      <c r="S13" s="151">
        <v>51</v>
      </c>
      <c r="T13" s="153">
        <f t="shared" si="3"/>
        <v>51</v>
      </c>
      <c r="U13" s="149"/>
      <c r="V13" s="150"/>
      <c r="W13" s="171"/>
      <c r="X13" s="154"/>
      <c r="Y13" s="155"/>
    </row>
    <row r="14" spans="2:25" ht="12.75">
      <c r="B14" s="82">
        <v>9017</v>
      </c>
      <c r="C14" s="83" t="s">
        <v>282</v>
      </c>
      <c r="D14" s="115">
        <v>1</v>
      </c>
      <c r="E14" s="115">
        <v>4005</v>
      </c>
      <c r="F14" s="83" t="s">
        <v>87</v>
      </c>
      <c r="G14" s="84" t="s">
        <v>203</v>
      </c>
      <c r="H14" s="140">
        <v>0</v>
      </c>
      <c r="I14" s="141">
        <v>50.97</v>
      </c>
      <c r="J14" s="168">
        <f t="shared" si="0"/>
        <v>69.03</v>
      </c>
      <c r="K14" s="144">
        <v>0</v>
      </c>
      <c r="L14" s="142">
        <v>37.17</v>
      </c>
      <c r="M14" s="168">
        <f t="shared" si="1"/>
        <v>62.83</v>
      </c>
      <c r="N14" s="169">
        <v>42.2</v>
      </c>
      <c r="O14" s="142">
        <v>28</v>
      </c>
      <c r="P14" s="170">
        <v>12</v>
      </c>
      <c r="Q14" s="143">
        <f t="shared" si="2"/>
        <v>40</v>
      </c>
      <c r="R14" s="169">
        <v>44.39</v>
      </c>
      <c r="S14" s="142">
        <v>44</v>
      </c>
      <c r="T14" s="143">
        <f t="shared" si="3"/>
        <v>44</v>
      </c>
      <c r="U14" s="140">
        <v>5</v>
      </c>
      <c r="V14" s="141">
        <v>80.85</v>
      </c>
      <c r="W14" s="168">
        <f>IF(OR(V14="снят",V14="н/я",V14="н/ф",V14="",V14=0),0,360-U14-V14)</f>
        <v>274.15</v>
      </c>
      <c r="X14" s="117">
        <f>SUM(J14:J16,M14:M16,Q14:Q16,T14:T16,W14)</f>
        <v>958.1899999999999</v>
      </c>
      <c r="Y14" s="118">
        <f>Y11+1</f>
        <v>3</v>
      </c>
    </row>
    <row r="15" spans="2:25" ht="12.75">
      <c r="B15" s="82"/>
      <c r="C15" s="83"/>
      <c r="D15" s="115">
        <v>2</v>
      </c>
      <c r="E15" s="115">
        <v>5520</v>
      </c>
      <c r="F15" s="83" t="s">
        <v>132</v>
      </c>
      <c r="G15" s="84" t="s">
        <v>133</v>
      </c>
      <c r="H15" s="140">
        <v>5</v>
      </c>
      <c r="I15" s="141">
        <v>44.08</v>
      </c>
      <c r="J15" s="168">
        <f t="shared" si="0"/>
        <v>70.92</v>
      </c>
      <c r="K15" s="144">
        <v>0</v>
      </c>
      <c r="L15" s="142">
        <v>33.41</v>
      </c>
      <c r="M15" s="162">
        <f t="shared" si="1"/>
        <v>66.59</v>
      </c>
      <c r="N15" s="169">
        <v>42.19</v>
      </c>
      <c r="O15" s="142">
        <v>42</v>
      </c>
      <c r="P15" s="170">
        <v>20</v>
      </c>
      <c r="Q15" s="91">
        <f t="shared" si="2"/>
        <v>62</v>
      </c>
      <c r="R15" s="169">
        <v>48.24</v>
      </c>
      <c r="S15" s="142">
        <v>51</v>
      </c>
      <c r="T15" s="91">
        <f t="shared" si="3"/>
        <v>51</v>
      </c>
      <c r="U15" s="140"/>
      <c r="V15" s="141"/>
      <c r="W15" s="168"/>
      <c r="X15" s="117"/>
      <c r="Y15" s="99"/>
    </row>
    <row r="16" spans="2:25" ht="12.75">
      <c r="B16" s="119"/>
      <c r="C16" s="120"/>
      <c r="D16" s="121">
        <v>3</v>
      </c>
      <c r="E16" s="121">
        <v>4012</v>
      </c>
      <c r="F16" s="120" t="s">
        <v>196</v>
      </c>
      <c r="G16" s="122" t="s">
        <v>197</v>
      </c>
      <c r="H16" s="123">
        <v>0</v>
      </c>
      <c r="I16" s="124">
        <v>48.04</v>
      </c>
      <c r="J16" s="175">
        <f t="shared" si="0"/>
        <v>71.96000000000001</v>
      </c>
      <c r="K16" s="126">
        <v>0</v>
      </c>
      <c r="L16" s="125">
        <v>38.29</v>
      </c>
      <c r="M16" s="158">
        <f t="shared" si="1"/>
        <v>61.71</v>
      </c>
      <c r="N16" s="164">
        <v>45.54</v>
      </c>
      <c r="O16" s="125">
        <v>31</v>
      </c>
      <c r="P16" s="160">
        <v>13</v>
      </c>
      <c r="Q16" s="88">
        <f t="shared" si="2"/>
        <v>44</v>
      </c>
      <c r="R16" s="164">
        <v>51.84</v>
      </c>
      <c r="S16" s="125">
        <v>40</v>
      </c>
      <c r="T16" s="88">
        <f t="shared" si="3"/>
        <v>40</v>
      </c>
      <c r="U16" s="123"/>
      <c r="V16" s="124"/>
      <c r="W16" s="175"/>
      <c r="X16" s="127"/>
      <c r="Y16" s="156"/>
    </row>
    <row r="17" spans="2:25" ht="12.75">
      <c r="B17" s="129">
        <v>9018</v>
      </c>
      <c r="C17" s="130" t="s">
        <v>286</v>
      </c>
      <c r="D17" s="131">
        <v>1</v>
      </c>
      <c r="E17" s="131">
        <v>6509</v>
      </c>
      <c r="F17" s="130" t="s">
        <v>93</v>
      </c>
      <c r="G17" s="132" t="s">
        <v>94</v>
      </c>
      <c r="H17" s="133">
        <v>10</v>
      </c>
      <c r="I17" s="134">
        <v>43.91</v>
      </c>
      <c r="J17" s="165">
        <f t="shared" si="0"/>
        <v>66.09</v>
      </c>
      <c r="K17" s="137">
        <v>0</v>
      </c>
      <c r="L17" s="135">
        <v>31.5</v>
      </c>
      <c r="M17" s="165">
        <f t="shared" si="1"/>
        <v>68.5</v>
      </c>
      <c r="N17" s="166">
        <v>41.32</v>
      </c>
      <c r="O17" s="135">
        <v>43</v>
      </c>
      <c r="P17" s="167">
        <v>20</v>
      </c>
      <c r="Q17" s="136">
        <f t="shared" si="2"/>
        <v>63</v>
      </c>
      <c r="R17" s="166">
        <v>44.58</v>
      </c>
      <c r="S17" s="135">
        <v>17</v>
      </c>
      <c r="T17" s="136">
        <f t="shared" si="3"/>
        <v>17</v>
      </c>
      <c r="U17" s="133">
        <v>5</v>
      </c>
      <c r="V17" s="134">
        <v>75.07</v>
      </c>
      <c r="W17" s="165">
        <f>IF(OR(V17="снят",V17="н/я",V17="н/ф",V17="",V17=0),0,360-U17-V17)</f>
        <v>279.93</v>
      </c>
      <c r="X17" s="138">
        <f>SUM(J17:J19,M17:M19,Q17:Q19,T17:T19,W17)</f>
        <v>944.19</v>
      </c>
      <c r="Y17" s="139">
        <f>Y14+1</f>
        <v>4</v>
      </c>
    </row>
    <row r="18" spans="2:25" ht="12.75">
      <c r="B18" s="82"/>
      <c r="C18" s="83"/>
      <c r="D18" s="115">
        <v>2</v>
      </c>
      <c r="E18" s="115">
        <v>4010</v>
      </c>
      <c r="F18" s="83" t="s">
        <v>132</v>
      </c>
      <c r="G18" s="84" t="s">
        <v>202</v>
      </c>
      <c r="H18" s="140">
        <v>0</v>
      </c>
      <c r="I18" s="141">
        <v>51.4</v>
      </c>
      <c r="J18" s="168">
        <f t="shared" si="0"/>
        <v>68.6</v>
      </c>
      <c r="K18" s="144">
        <v>0</v>
      </c>
      <c r="L18" s="142">
        <v>36.11</v>
      </c>
      <c r="M18" s="162">
        <f t="shared" si="1"/>
        <v>63.89</v>
      </c>
      <c r="N18" s="169">
        <v>48.29</v>
      </c>
      <c r="O18" s="142">
        <v>32</v>
      </c>
      <c r="P18" s="170">
        <v>10</v>
      </c>
      <c r="Q18" s="91">
        <f t="shared" si="2"/>
        <v>42</v>
      </c>
      <c r="R18" s="169">
        <v>54.43</v>
      </c>
      <c r="S18" s="142">
        <v>38</v>
      </c>
      <c r="T18" s="91">
        <f t="shared" si="3"/>
        <v>38</v>
      </c>
      <c r="U18" s="140"/>
      <c r="V18" s="141"/>
      <c r="W18" s="168"/>
      <c r="X18" s="117"/>
      <c r="Y18" s="99"/>
    </row>
    <row r="19" spans="2:25" ht="12.75">
      <c r="B19" s="145"/>
      <c r="C19" s="146"/>
      <c r="D19" s="147">
        <v>3</v>
      </c>
      <c r="E19" s="147">
        <v>6523</v>
      </c>
      <c r="F19" s="146" t="s">
        <v>95</v>
      </c>
      <c r="G19" s="148" t="s">
        <v>96</v>
      </c>
      <c r="H19" s="149">
        <v>5</v>
      </c>
      <c r="I19" s="150">
        <v>45.46</v>
      </c>
      <c r="J19" s="171">
        <f t="shared" si="0"/>
        <v>69.53999999999999</v>
      </c>
      <c r="K19" s="152">
        <v>5</v>
      </c>
      <c r="L19" s="151">
        <v>32.36</v>
      </c>
      <c r="M19" s="172">
        <f t="shared" si="1"/>
        <v>62.64</v>
      </c>
      <c r="N19" s="173">
        <v>41.56</v>
      </c>
      <c r="O19" s="151">
        <v>42</v>
      </c>
      <c r="P19" s="174">
        <v>12</v>
      </c>
      <c r="Q19" s="153">
        <f t="shared" si="2"/>
        <v>54</v>
      </c>
      <c r="R19" s="173">
        <v>45.96</v>
      </c>
      <c r="S19" s="151">
        <v>51</v>
      </c>
      <c r="T19" s="153">
        <f t="shared" si="3"/>
        <v>51</v>
      </c>
      <c r="U19" s="149"/>
      <c r="V19" s="150"/>
      <c r="W19" s="171"/>
      <c r="X19" s="154"/>
      <c r="Y19" s="155"/>
    </row>
    <row r="20" spans="2:25" ht="12.75">
      <c r="B20" s="82">
        <v>9023</v>
      </c>
      <c r="C20" s="83" t="s">
        <v>292</v>
      </c>
      <c r="D20" s="115">
        <v>1</v>
      </c>
      <c r="E20" s="115">
        <v>5505</v>
      </c>
      <c r="F20" s="83" t="s">
        <v>89</v>
      </c>
      <c r="G20" s="84" t="s">
        <v>172</v>
      </c>
      <c r="H20" s="140">
        <v>0</v>
      </c>
      <c r="I20" s="141" t="s">
        <v>105</v>
      </c>
      <c r="J20" s="168">
        <f t="shared" si="0"/>
        <v>0</v>
      </c>
      <c r="K20" s="144">
        <v>0</v>
      </c>
      <c r="L20" s="142">
        <v>35.27</v>
      </c>
      <c r="M20" s="168">
        <f t="shared" si="1"/>
        <v>64.72999999999999</v>
      </c>
      <c r="N20" s="169">
        <v>46.41</v>
      </c>
      <c r="O20" s="142">
        <v>33</v>
      </c>
      <c r="P20" s="170">
        <v>13</v>
      </c>
      <c r="Q20" s="143">
        <f t="shared" si="2"/>
        <v>46</v>
      </c>
      <c r="R20" s="169">
        <v>47.98</v>
      </c>
      <c r="S20" s="142">
        <v>45</v>
      </c>
      <c r="T20" s="143">
        <f t="shared" si="3"/>
        <v>45</v>
      </c>
      <c r="U20" s="140">
        <v>10</v>
      </c>
      <c r="V20" s="141">
        <v>78.41</v>
      </c>
      <c r="W20" s="168">
        <f>IF(OR(V20="снят",V20="н/я",V20="н/ф",V20="",V20=0),0,360-U20-V20)</f>
        <v>271.59000000000003</v>
      </c>
      <c r="X20" s="117">
        <f>SUM(J20:J22,M20:M22,Q20:Q22,T20:T22,W20)</f>
        <v>914.58</v>
      </c>
      <c r="Y20" s="118">
        <f>Y17+1</f>
        <v>5</v>
      </c>
    </row>
    <row r="21" spans="2:25" ht="12.75">
      <c r="B21" s="82"/>
      <c r="C21" s="83"/>
      <c r="D21" s="115">
        <v>2</v>
      </c>
      <c r="E21" s="115">
        <v>3020</v>
      </c>
      <c r="F21" s="83" t="s">
        <v>81</v>
      </c>
      <c r="G21" s="84" t="s">
        <v>238</v>
      </c>
      <c r="H21" s="140">
        <v>0</v>
      </c>
      <c r="I21" s="141">
        <v>44.23</v>
      </c>
      <c r="J21" s="168">
        <f t="shared" si="0"/>
        <v>75.77000000000001</v>
      </c>
      <c r="K21" s="144">
        <v>0</v>
      </c>
      <c r="L21" s="142">
        <v>32.04</v>
      </c>
      <c r="M21" s="162">
        <f t="shared" si="1"/>
        <v>67.96000000000001</v>
      </c>
      <c r="N21" s="169">
        <v>46.57</v>
      </c>
      <c r="O21" s="142">
        <v>35</v>
      </c>
      <c r="P21" s="170">
        <v>20</v>
      </c>
      <c r="Q21" s="91">
        <f t="shared" si="2"/>
        <v>55</v>
      </c>
      <c r="R21" s="169">
        <v>49.19</v>
      </c>
      <c r="S21" s="142">
        <v>51</v>
      </c>
      <c r="T21" s="91">
        <f t="shared" si="3"/>
        <v>51</v>
      </c>
      <c r="U21" s="140"/>
      <c r="V21" s="141"/>
      <c r="W21" s="168"/>
      <c r="X21" s="117"/>
      <c r="Y21" s="99"/>
    </row>
    <row r="22" spans="2:25" ht="12.75">
      <c r="B22" s="119"/>
      <c r="C22" s="120"/>
      <c r="D22" s="121">
        <v>3</v>
      </c>
      <c r="E22" s="121">
        <v>5525</v>
      </c>
      <c r="F22" s="120" t="s">
        <v>125</v>
      </c>
      <c r="G22" s="122" t="s">
        <v>126</v>
      </c>
      <c r="H22" s="123">
        <v>0</v>
      </c>
      <c r="I22" s="124">
        <v>44.65</v>
      </c>
      <c r="J22" s="175">
        <f t="shared" si="0"/>
        <v>75.35</v>
      </c>
      <c r="K22" s="126">
        <v>0</v>
      </c>
      <c r="L22" s="125">
        <v>31.82</v>
      </c>
      <c r="M22" s="158">
        <f t="shared" si="1"/>
        <v>68.18</v>
      </c>
      <c r="N22" s="164">
        <v>40.89</v>
      </c>
      <c r="O22" s="125">
        <v>39</v>
      </c>
      <c r="P22" s="160">
        <v>4</v>
      </c>
      <c r="Q22" s="88">
        <f t="shared" si="2"/>
        <v>43</v>
      </c>
      <c r="R22" s="164">
        <v>49.52</v>
      </c>
      <c r="S22" s="125">
        <v>51</v>
      </c>
      <c r="T22" s="88">
        <f t="shared" si="3"/>
        <v>51</v>
      </c>
      <c r="U22" s="123"/>
      <c r="V22" s="124"/>
      <c r="W22" s="175"/>
      <c r="X22" s="127"/>
      <c r="Y22" s="156"/>
    </row>
    <row r="23" spans="2:25" ht="12.75">
      <c r="B23" s="129">
        <v>9001</v>
      </c>
      <c r="C23" s="130" t="s">
        <v>281</v>
      </c>
      <c r="D23" s="131">
        <v>1</v>
      </c>
      <c r="E23" s="131">
        <v>5535</v>
      </c>
      <c r="F23" s="130" t="s">
        <v>146</v>
      </c>
      <c r="G23" s="132" t="s">
        <v>147</v>
      </c>
      <c r="H23" s="133">
        <v>5</v>
      </c>
      <c r="I23" s="134">
        <v>45.75</v>
      </c>
      <c r="J23" s="165">
        <f t="shared" si="0"/>
        <v>69.25</v>
      </c>
      <c r="K23" s="137">
        <v>5</v>
      </c>
      <c r="L23" s="135">
        <v>32.55</v>
      </c>
      <c r="M23" s="165">
        <f t="shared" si="1"/>
        <v>62.45</v>
      </c>
      <c r="N23" s="166">
        <v>40.6</v>
      </c>
      <c r="O23" s="135">
        <v>33</v>
      </c>
      <c r="P23" s="167">
        <v>12</v>
      </c>
      <c r="Q23" s="136">
        <f t="shared" si="2"/>
        <v>45</v>
      </c>
      <c r="R23" s="166">
        <v>17.7</v>
      </c>
      <c r="S23" s="135">
        <v>9</v>
      </c>
      <c r="T23" s="136">
        <f t="shared" si="3"/>
        <v>9</v>
      </c>
      <c r="U23" s="133">
        <v>10</v>
      </c>
      <c r="V23" s="134">
        <v>74.21</v>
      </c>
      <c r="W23" s="165">
        <f>IF(OR(V23="снят",V23="н/я",V23="н/ф",V23="",V23=0),0,360-U23-V23)</f>
        <v>275.79</v>
      </c>
      <c r="X23" s="138">
        <f>SUM(J23:J25,M23:M25,Q23:Q25,T23:T25,W23)</f>
        <v>900.3599999999999</v>
      </c>
      <c r="Y23" s="139">
        <f>Y20+1</f>
        <v>6</v>
      </c>
    </row>
    <row r="24" spans="2:25" ht="12.75">
      <c r="B24" s="82"/>
      <c r="C24" s="83"/>
      <c r="D24" s="115">
        <v>2</v>
      </c>
      <c r="E24" s="115">
        <v>4031</v>
      </c>
      <c r="F24" s="83" t="s">
        <v>162</v>
      </c>
      <c r="G24" s="84" t="s">
        <v>192</v>
      </c>
      <c r="H24" s="140">
        <v>0</v>
      </c>
      <c r="I24" s="141">
        <v>47.46</v>
      </c>
      <c r="J24" s="168">
        <f t="shared" si="0"/>
        <v>72.53999999999999</v>
      </c>
      <c r="K24" s="144">
        <v>0</v>
      </c>
      <c r="L24" s="142">
        <v>33.89</v>
      </c>
      <c r="M24" s="162">
        <f t="shared" si="1"/>
        <v>66.11</v>
      </c>
      <c r="N24" s="169">
        <v>49.66</v>
      </c>
      <c r="O24" s="142">
        <v>20</v>
      </c>
      <c r="P24" s="170">
        <v>13</v>
      </c>
      <c r="Q24" s="91">
        <f t="shared" si="2"/>
        <v>33</v>
      </c>
      <c r="R24" s="169">
        <v>50.41</v>
      </c>
      <c r="S24" s="142">
        <v>40</v>
      </c>
      <c r="T24" s="91">
        <f t="shared" si="3"/>
        <v>40</v>
      </c>
      <c r="U24" s="140"/>
      <c r="V24" s="141"/>
      <c r="W24" s="168"/>
      <c r="X24" s="117"/>
      <c r="Y24" s="99"/>
    </row>
    <row r="25" spans="2:25" ht="12.75">
      <c r="B25" s="145"/>
      <c r="C25" s="146"/>
      <c r="D25" s="147">
        <v>3</v>
      </c>
      <c r="E25" s="147">
        <v>5510</v>
      </c>
      <c r="F25" s="146" t="s">
        <v>130</v>
      </c>
      <c r="G25" s="148" t="s">
        <v>131</v>
      </c>
      <c r="H25" s="149">
        <v>0</v>
      </c>
      <c r="I25" s="150">
        <v>44.22</v>
      </c>
      <c r="J25" s="171">
        <f t="shared" si="0"/>
        <v>75.78</v>
      </c>
      <c r="K25" s="152">
        <v>0</v>
      </c>
      <c r="L25" s="151">
        <v>34.56</v>
      </c>
      <c r="M25" s="172">
        <f t="shared" si="1"/>
        <v>65.44</v>
      </c>
      <c r="N25" s="173">
        <v>45.02</v>
      </c>
      <c r="O25" s="151">
        <v>24</v>
      </c>
      <c r="P25" s="174">
        <v>20</v>
      </c>
      <c r="Q25" s="153">
        <f t="shared" si="2"/>
        <v>44</v>
      </c>
      <c r="R25" s="173">
        <v>51.72</v>
      </c>
      <c r="S25" s="151">
        <v>42</v>
      </c>
      <c r="T25" s="153">
        <f t="shared" si="3"/>
        <v>42</v>
      </c>
      <c r="U25" s="149"/>
      <c r="V25" s="150"/>
      <c r="W25" s="171"/>
      <c r="X25" s="154"/>
      <c r="Y25" s="155"/>
    </row>
    <row r="26" spans="2:25" ht="12.75">
      <c r="B26" s="82">
        <v>9026</v>
      </c>
      <c r="C26" s="83" t="s">
        <v>287</v>
      </c>
      <c r="D26" s="115">
        <v>1</v>
      </c>
      <c r="E26" s="115">
        <v>4019</v>
      </c>
      <c r="F26" s="83" t="s">
        <v>204</v>
      </c>
      <c r="G26" s="84" t="s">
        <v>205</v>
      </c>
      <c r="H26" s="140">
        <v>0</v>
      </c>
      <c r="I26" s="141">
        <v>53.67</v>
      </c>
      <c r="J26" s="168">
        <f t="shared" si="0"/>
        <v>66.33</v>
      </c>
      <c r="K26" s="144">
        <v>0</v>
      </c>
      <c r="L26" s="142">
        <v>34.36</v>
      </c>
      <c r="M26" s="168">
        <f t="shared" si="1"/>
        <v>65.64</v>
      </c>
      <c r="N26" s="169">
        <v>45.46</v>
      </c>
      <c r="O26" s="142">
        <v>27</v>
      </c>
      <c r="P26" s="170">
        <v>16</v>
      </c>
      <c r="Q26" s="143">
        <f t="shared" si="2"/>
        <v>43</v>
      </c>
      <c r="R26" s="169">
        <v>44.61</v>
      </c>
      <c r="S26" s="142">
        <v>20</v>
      </c>
      <c r="T26" s="143">
        <f t="shared" si="3"/>
        <v>20</v>
      </c>
      <c r="U26" s="140">
        <v>5</v>
      </c>
      <c r="V26" s="141">
        <v>80.13</v>
      </c>
      <c r="W26" s="168">
        <f>IF(OR(V26="снят",V26="н/я",V26="н/ф",V26="",V26=0),0,360-U26-V26)</f>
        <v>274.87</v>
      </c>
      <c r="X26" s="117">
        <f>SUM(J26:J28,M26:M28,Q26:Q28,T26:T28,W26)</f>
        <v>881.73</v>
      </c>
      <c r="Y26" s="118">
        <f>Y23+1</f>
        <v>7</v>
      </c>
    </row>
    <row r="27" spans="2:25" ht="12.75">
      <c r="B27" s="82"/>
      <c r="C27" s="83"/>
      <c r="D27" s="115">
        <v>2</v>
      </c>
      <c r="E27" s="115">
        <v>6506</v>
      </c>
      <c r="F27" s="83" t="s">
        <v>99</v>
      </c>
      <c r="G27" s="84" t="s">
        <v>100</v>
      </c>
      <c r="H27" s="140">
        <v>5</v>
      </c>
      <c r="I27" s="141">
        <v>53.71</v>
      </c>
      <c r="J27" s="168">
        <f t="shared" si="0"/>
        <v>61.29</v>
      </c>
      <c r="K27" s="144">
        <v>5</v>
      </c>
      <c r="L27" s="142">
        <v>38.06</v>
      </c>
      <c r="M27" s="162">
        <f t="shared" si="1"/>
        <v>56.94</v>
      </c>
      <c r="N27" s="169">
        <v>46.31</v>
      </c>
      <c r="O27" s="142">
        <v>12</v>
      </c>
      <c r="P27" s="170">
        <v>8</v>
      </c>
      <c r="Q27" s="91">
        <f t="shared" si="2"/>
        <v>20</v>
      </c>
      <c r="R27" s="169">
        <v>46.12</v>
      </c>
      <c r="S27" s="142">
        <v>42</v>
      </c>
      <c r="T27" s="91">
        <f t="shared" si="3"/>
        <v>42</v>
      </c>
      <c r="U27" s="140"/>
      <c r="V27" s="141"/>
      <c r="W27" s="168"/>
      <c r="X27" s="117"/>
      <c r="Y27" s="99"/>
    </row>
    <row r="28" spans="2:25" ht="12.75">
      <c r="B28" s="119"/>
      <c r="C28" s="120"/>
      <c r="D28" s="121">
        <v>3</v>
      </c>
      <c r="E28" s="121">
        <v>4015</v>
      </c>
      <c r="F28" s="120" t="s">
        <v>127</v>
      </c>
      <c r="G28" s="122" t="s">
        <v>188</v>
      </c>
      <c r="H28" s="123">
        <v>0</v>
      </c>
      <c r="I28" s="124">
        <v>45.5</v>
      </c>
      <c r="J28" s="175">
        <f t="shared" si="0"/>
        <v>74.5</v>
      </c>
      <c r="K28" s="126">
        <v>0</v>
      </c>
      <c r="L28" s="125">
        <v>32.84</v>
      </c>
      <c r="M28" s="158">
        <f t="shared" si="1"/>
        <v>67.16</v>
      </c>
      <c r="N28" s="164">
        <v>42.69</v>
      </c>
      <c r="O28" s="125">
        <v>30</v>
      </c>
      <c r="P28" s="160">
        <v>13</v>
      </c>
      <c r="Q28" s="88">
        <f t="shared" si="2"/>
        <v>43</v>
      </c>
      <c r="R28" s="164">
        <v>46.5</v>
      </c>
      <c r="S28" s="125">
        <v>47</v>
      </c>
      <c r="T28" s="88">
        <f t="shared" si="3"/>
        <v>47</v>
      </c>
      <c r="U28" s="123"/>
      <c r="V28" s="124"/>
      <c r="W28" s="175"/>
      <c r="X28" s="127"/>
      <c r="Y28" s="156"/>
    </row>
    <row r="29" spans="2:25" ht="12.75">
      <c r="B29" s="129">
        <v>9012</v>
      </c>
      <c r="C29" s="130" t="s">
        <v>280</v>
      </c>
      <c r="D29" s="131">
        <v>1</v>
      </c>
      <c r="E29" s="131">
        <v>4028</v>
      </c>
      <c r="F29" s="130" t="s">
        <v>93</v>
      </c>
      <c r="G29" s="132" t="s">
        <v>200</v>
      </c>
      <c r="H29" s="133">
        <v>5</v>
      </c>
      <c r="I29" s="134">
        <v>44.09</v>
      </c>
      <c r="J29" s="165">
        <f t="shared" si="0"/>
        <v>70.91</v>
      </c>
      <c r="K29" s="137">
        <v>0</v>
      </c>
      <c r="L29" s="135">
        <v>32.63</v>
      </c>
      <c r="M29" s="165">
        <f t="shared" si="1"/>
        <v>67.37</v>
      </c>
      <c r="N29" s="166">
        <v>48.18</v>
      </c>
      <c r="O29" s="135">
        <v>40</v>
      </c>
      <c r="P29" s="167">
        <v>4</v>
      </c>
      <c r="Q29" s="136">
        <f t="shared" si="2"/>
        <v>44</v>
      </c>
      <c r="R29" s="166">
        <v>46.74</v>
      </c>
      <c r="S29" s="135">
        <v>51</v>
      </c>
      <c r="T29" s="136">
        <f t="shared" si="3"/>
        <v>51</v>
      </c>
      <c r="U29" s="133">
        <v>130</v>
      </c>
      <c r="V29" s="134">
        <v>68.26</v>
      </c>
      <c r="W29" s="165">
        <f>IF(OR(V29="снят",V29="н/я",V29="н/ф",V29="",V29=0),0,360-U29-V29)</f>
        <v>161.74</v>
      </c>
      <c r="X29" s="138">
        <f>SUM(J29:J31,M29:M31,Q29:Q31,T29:T31,W29)</f>
        <v>867.3199999999999</v>
      </c>
      <c r="Y29" s="139">
        <f>Y26+1</f>
        <v>8</v>
      </c>
    </row>
    <row r="30" spans="2:25" ht="12.75">
      <c r="B30" s="82"/>
      <c r="C30" s="83"/>
      <c r="D30" s="115">
        <v>2</v>
      </c>
      <c r="E30" s="115">
        <v>6502</v>
      </c>
      <c r="F30" s="83" t="s">
        <v>70</v>
      </c>
      <c r="G30" s="84" t="s">
        <v>71</v>
      </c>
      <c r="H30" s="140">
        <v>0</v>
      </c>
      <c r="I30" s="141">
        <v>41.63</v>
      </c>
      <c r="J30" s="168">
        <f t="shared" si="0"/>
        <v>78.37</v>
      </c>
      <c r="K30" s="144">
        <v>0</v>
      </c>
      <c r="L30" s="142">
        <v>31.44</v>
      </c>
      <c r="M30" s="162">
        <f t="shared" si="1"/>
        <v>68.56</v>
      </c>
      <c r="N30" s="169">
        <v>41.4</v>
      </c>
      <c r="O30" s="142">
        <v>42</v>
      </c>
      <c r="P30" s="170">
        <v>20</v>
      </c>
      <c r="Q30" s="91">
        <f t="shared" si="2"/>
        <v>62</v>
      </c>
      <c r="R30" s="169">
        <v>34.64</v>
      </c>
      <c r="S30" s="142">
        <v>16</v>
      </c>
      <c r="T30" s="91">
        <f t="shared" si="3"/>
        <v>16</v>
      </c>
      <c r="U30" s="140"/>
      <c r="V30" s="141"/>
      <c r="W30" s="168"/>
      <c r="X30" s="117"/>
      <c r="Y30" s="99"/>
    </row>
    <row r="31" spans="2:25" ht="12.75">
      <c r="B31" s="145"/>
      <c r="C31" s="146"/>
      <c r="D31" s="147">
        <v>3</v>
      </c>
      <c r="E31" s="147">
        <v>4017</v>
      </c>
      <c r="F31" s="146" t="s">
        <v>138</v>
      </c>
      <c r="G31" s="148" t="s">
        <v>201</v>
      </c>
      <c r="H31" s="149">
        <v>5</v>
      </c>
      <c r="I31" s="150">
        <v>44.87</v>
      </c>
      <c r="J31" s="171">
        <f t="shared" si="0"/>
        <v>70.13</v>
      </c>
      <c r="K31" s="152">
        <v>0</v>
      </c>
      <c r="L31" s="151">
        <v>32.76</v>
      </c>
      <c r="M31" s="172">
        <f t="shared" si="1"/>
        <v>67.24000000000001</v>
      </c>
      <c r="N31" s="173">
        <v>42.38</v>
      </c>
      <c r="O31" s="151">
        <v>39</v>
      </c>
      <c r="P31" s="174">
        <v>20</v>
      </c>
      <c r="Q31" s="153">
        <f t="shared" si="2"/>
        <v>59</v>
      </c>
      <c r="R31" s="173">
        <v>47.18</v>
      </c>
      <c r="S31" s="151">
        <v>51</v>
      </c>
      <c r="T31" s="153">
        <f t="shared" si="3"/>
        <v>51</v>
      </c>
      <c r="U31" s="149"/>
      <c r="V31" s="150"/>
      <c r="W31" s="171"/>
      <c r="X31" s="154"/>
      <c r="Y31" s="155"/>
    </row>
    <row r="32" spans="2:25" ht="12.75">
      <c r="B32" s="82">
        <v>9007</v>
      </c>
      <c r="C32" s="83" t="s">
        <v>290</v>
      </c>
      <c r="D32" s="115">
        <v>1</v>
      </c>
      <c r="E32" s="115">
        <v>4006</v>
      </c>
      <c r="F32" s="83" t="s">
        <v>73</v>
      </c>
      <c r="G32" s="84" t="s">
        <v>189</v>
      </c>
      <c r="H32" s="140">
        <v>0</v>
      </c>
      <c r="I32" s="141">
        <v>46.42</v>
      </c>
      <c r="J32" s="168">
        <f t="shared" si="0"/>
        <v>73.58</v>
      </c>
      <c r="K32" s="144">
        <v>0</v>
      </c>
      <c r="L32" s="142">
        <v>35.5</v>
      </c>
      <c r="M32" s="168">
        <f t="shared" si="1"/>
        <v>64.5</v>
      </c>
      <c r="N32" s="169">
        <v>42.98</v>
      </c>
      <c r="O32" s="142">
        <v>6</v>
      </c>
      <c r="P32" s="170">
        <v>3</v>
      </c>
      <c r="Q32" s="143">
        <f t="shared" si="2"/>
        <v>9</v>
      </c>
      <c r="R32" s="169">
        <v>52.47</v>
      </c>
      <c r="S32" s="142">
        <v>42</v>
      </c>
      <c r="T32" s="143">
        <f t="shared" si="3"/>
        <v>42</v>
      </c>
      <c r="U32" s="140">
        <v>10</v>
      </c>
      <c r="V32" s="141">
        <v>77.21</v>
      </c>
      <c r="W32" s="168">
        <f>IF(OR(V32="снят",V32="н/я",V32="н/ф",V32="",V32=0),0,360-U32-V32)</f>
        <v>272.79</v>
      </c>
      <c r="X32" s="117">
        <f>SUM(J32:J34,M32:M34,Q32:Q34,T32:T34,W32)</f>
        <v>864.3499999999999</v>
      </c>
      <c r="Y32" s="118">
        <f>Y29+1</f>
        <v>9</v>
      </c>
    </row>
    <row r="33" spans="2:25" ht="12.75">
      <c r="B33" s="82"/>
      <c r="C33" s="83"/>
      <c r="D33" s="115">
        <v>2</v>
      </c>
      <c r="E33" s="115">
        <v>5536</v>
      </c>
      <c r="F33" s="83" t="s">
        <v>122</v>
      </c>
      <c r="G33" s="84" t="s">
        <v>123</v>
      </c>
      <c r="H33" s="140">
        <v>0</v>
      </c>
      <c r="I33" s="141">
        <v>41.82</v>
      </c>
      <c r="J33" s="168">
        <f t="shared" si="0"/>
        <v>78.18</v>
      </c>
      <c r="K33" s="144">
        <v>0</v>
      </c>
      <c r="L33" s="142">
        <v>32.21</v>
      </c>
      <c r="M33" s="162">
        <f t="shared" si="1"/>
        <v>67.78999999999999</v>
      </c>
      <c r="N33" s="169">
        <v>41.33</v>
      </c>
      <c r="O33" s="142">
        <v>27</v>
      </c>
      <c r="P33" s="170">
        <v>4</v>
      </c>
      <c r="Q33" s="91">
        <f t="shared" si="2"/>
        <v>31</v>
      </c>
      <c r="R33" s="169">
        <v>46.52</v>
      </c>
      <c r="S33" s="142">
        <v>51</v>
      </c>
      <c r="T33" s="91">
        <f t="shared" si="3"/>
        <v>51</v>
      </c>
      <c r="U33" s="140"/>
      <c r="V33" s="141"/>
      <c r="W33" s="168"/>
      <c r="X33" s="117"/>
      <c r="Y33" s="99"/>
    </row>
    <row r="34" spans="2:25" ht="12.75">
      <c r="B34" s="119"/>
      <c r="C34" s="120"/>
      <c r="D34" s="121">
        <v>3</v>
      </c>
      <c r="E34" s="121">
        <v>4022</v>
      </c>
      <c r="F34" s="120" t="s">
        <v>85</v>
      </c>
      <c r="G34" s="122" t="s">
        <v>221</v>
      </c>
      <c r="H34" s="123">
        <v>0</v>
      </c>
      <c r="I34" s="124">
        <v>45.49</v>
      </c>
      <c r="J34" s="175">
        <f t="shared" si="0"/>
        <v>74.50999999999999</v>
      </c>
      <c r="K34" s="126">
        <v>0</v>
      </c>
      <c r="L34" s="125" t="s">
        <v>105</v>
      </c>
      <c r="M34" s="158">
        <f t="shared" si="1"/>
        <v>0</v>
      </c>
      <c r="N34" s="164">
        <v>42.11</v>
      </c>
      <c r="O34" s="125">
        <v>35</v>
      </c>
      <c r="P34" s="160">
        <v>20</v>
      </c>
      <c r="Q34" s="88">
        <f t="shared" si="2"/>
        <v>55</v>
      </c>
      <c r="R34" s="164">
        <v>44.36</v>
      </c>
      <c r="S34" s="125">
        <v>45</v>
      </c>
      <c r="T34" s="88">
        <f t="shared" si="3"/>
        <v>45</v>
      </c>
      <c r="U34" s="123"/>
      <c r="V34" s="124"/>
      <c r="W34" s="175"/>
      <c r="X34" s="127"/>
      <c r="Y34" s="156"/>
    </row>
    <row r="35" spans="2:25" ht="12.75">
      <c r="B35" s="129">
        <v>9024</v>
      </c>
      <c r="C35" s="130" t="s">
        <v>301</v>
      </c>
      <c r="D35" s="131">
        <v>1</v>
      </c>
      <c r="E35" s="131">
        <v>6522</v>
      </c>
      <c r="F35" s="130" t="s">
        <v>81</v>
      </c>
      <c r="G35" s="132" t="s">
        <v>82</v>
      </c>
      <c r="H35" s="133">
        <v>5</v>
      </c>
      <c r="I35" s="134">
        <v>42.88</v>
      </c>
      <c r="J35" s="165">
        <f t="shared" si="0"/>
        <v>72.12</v>
      </c>
      <c r="K35" s="137">
        <v>0</v>
      </c>
      <c r="L35" s="135">
        <v>34.44</v>
      </c>
      <c r="M35" s="165">
        <f t="shared" si="1"/>
        <v>65.56</v>
      </c>
      <c r="N35" s="166">
        <v>43.25</v>
      </c>
      <c r="O35" s="135">
        <v>42</v>
      </c>
      <c r="P35" s="167">
        <v>12</v>
      </c>
      <c r="Q35" s="136">
        <f t="shared" si="2"/>
        <v>54</v>
      </c>
      <c r="R35" s="166">
        <v>46.39</v>
      </c>
      <c r="S35" s="135">
        <v>51</v>
      </c>
      <c r="T35" s="136">
        <f t="shared" si="3"/>
        <v>51</v>
      </c>
      <c r="U35" s="133">
        <v>10</v>
      </c>
      <c r="V35" s="134">
        <v>73.8</v>
      </c>
      <c r="W35" s="165">
        <f>IF(OR(V35="снят",V35="н/я",V35="н/ф",V35="",V35=0),0,360-U35-V35)</f>
        <v>276.2</v>
      </c>
      <c r="X35" s="138">
        <f>SUM(J35:J37,M35:M37,Q35:Q37,T35:T37,W35)</f>
        <v>863.3700000000001</v>
      </c>
      <c r="Y35" s="139">
        <f>Y32+1</f>
        <v>10</v>
      </c>
    </row>
    <row r="36" spans="2:25" ht="12.75">
      <c r="B36" s="82"/>
      <c r="C36" s="83"/>
      <c r="D36" s="115">
        <v>2</v>
      </c>
      <c r="E36" s="115">
        <v>3022</v>
      </c>
      <c r="F36" s="83" t="s">
        <v>213</v>
      </c>
      <c r="G36" s="84" t="s">
        <v>269</v>
      </c>
      <c r="H36" s="140">
        <v>0</v>
      </c>
      <c r="I36" s="141" t="s">
        <v>105</v>
      </c>
      <c r="J36" s="168">
        <f t="shared" si="0"/>
        <v>0</v>
      </c>
      <c r="K36" s="144">
        <v>0</v>
      </c>
      <c r="L36" s="142">
        <v>39.42</v>
      </c>
      <c r="M36" s="162">
        <f t="shared" si="1"/>
        <v>60.58</v>
      </c>
      <c r="N36" s="169">
        <v>47.77</v>
      </c>
      <c r="O36" s="142">
        <v>16</v>
      </c>
      <c r="P36" s="170">
        <v>5</v>
      </c>
      <c r="Q36" s="91">
        <f t="shared" si="2"/>
        <v>21</v>
      </c>
      <c r="R36" s="169">
        <v>51.57</v>
      </c>
      <c r="S36" s="142">
        <v>36</v>
      </c>
      <c r="T36" s="91">
        <f t="shared" si="3"/>
        <v>36</v>
      </c>
      <c r="U36" s="140"/>
      <c r="V36" s="141"/>
      <c r="W36" s="168"/>
      <c r="X36" s="117"/>
      <c r="Y36" s="99"/>
    </row>
    <row r="37" spans="2:25" ht="12.75">
      <c r="B37" s="145"/>
      <c r="C37" s="146"/>
      <c r="D37" s="147">
        <v>3</v>
      </c>
      <c r="E37" s="147">
        <v>6516</v>
      </c>
      <c r="F37" s="146" t="s">
        <v>89</v>
      </c>
      <c r="G37" s="148" t="s">
        <v>90</v>
      </c>
      <c r="H37" s="149">
        <v>0</v>
      </c>
      <c r="I37" s="150">
        <v>46.58</v>
      </c>
      <c r="J37" s="171">
        <f t="shared" si="0"/>
        <v>73.42</v>
      </c>
      <c r="K37" s="152">
        <v>5</v>
      </c>
      <c r="L37" s="151">
        <v>39.51</v>
      </c>
      <c r="M37" s="172">
        <f t="shared" si="1"/>
        <v>55.49</v>
      </c>
      <c r="N37" s="173">
        <v>49.05</v>
      </c>
      <c r="O37" s="151">
        <v>37</v>
      </c>
      <c r="P37" s="174">
        <v>16</v>
      </c>
      <c r="Q37" s="153">
        <f t="shared" si="2"/>
        <v>53</v>
      </c>
      <c r="R37" s="173">
        <v>47.22</v>
      </c>
      <c r="S37" s="151">
        <v>45</v>
      </c>
      <c r="T37" s="153">
        <f t="shared" si="3"/>
        <v>45</v>
      </c>
      <c r="U37" s="149"/>
      <c r="V37" s="150"/>
      <c r="W37" s="171"/>
      <c r="X37" s="154"/>
      <c r="Y37" s="155"/>
    </row>
    <row r="38" spans="2:25" ht="12.75">
      <c r="B38" s="82">
        <v>9014</v>
      </c>
      <c r="C38" s="83" t="s">
        <v>296</v>
      </c>
      <c r="D38" s="115">
        <v>1</v>
      </c>
      <c r="E38" s="115">
        <v>6520</v>
      </c>
      <c r="F38" s="83" t="s">
        <v>106</v>
      </c>
      <c r="G38" s="84" t="s">
        <v>107</v>
      </c>
      <c r="H38" s="140">
        <v>0</v>
      </c>
      <c r="I38" s="141" t="s">
        <v>105</v>
      </c>
      <c r="J38" s="168">
        <f t="shared" si="0"/>
        <v>0</v>
      </c>
      <c r="K38" s="144">
        <v>0</v>
      </c>
      <c r="L38" s="142">
        <v>34.06</v>
      </c>
      <c r="M38" s="168">
        <f t="shared" si="1"/>
        <v>65.94</v>
      </c>
      <c r="N38" s="169">
        <v>43.66</v>
      </c>
      <c r="O38" s="142">
        <v>32</v>
      </c>
      <c r="P38" s="170">
        <v>16</v>
      </c>
      <c r="Q38" s="143">
        <f t="shared" si="2"/>
        <v>48</v>
      </c>
      <c r="R38" s="169">
        <v>30.47</v>
      </c>
      <c r="S38" s="142">
        <v>17</v>
      </c>
      <c r="T38" s="143">
        <f t="shared" si="3"/>
        <v>17</v>
      </c>
      <c r="U38" s="140">
        <v>5</v>
      </c>
      <c r="V38" s="141">
        <v>76.03</v>
      </c>
      <c r="W38" s="168">
        <f>IF(OR(V38="снят",V38="н/я",V38="н/ф",V38="",V38=0),0,360-U38-V38)</f>
        <v>278.97</v>
      </c>
      <c r="X38" s="117">
        <f>SUM(J38:J40,M38:M40,Q38:Q40,T38:T40,W38)</f>
        <v>861.81</v>
      </c>
      <c r="Y38" s="118">
        <f>Y35+1</f>
        <v>11</v>
      </c>
    </row>
    <row r="39" spans="2:25" ht="12.75">
      <c r="B39" s="82"/>
      <c r="C39" s="83"/>
      <c r="D39" s="115">
        <v>2</v>
      </c>
      <c r="E39" s="115">
        <v>4008</v>
      </c>
      <c r="F39" s="83" t="s">
        <v>190</v>
      </c>
      <c r="G39" s="84" t="s">
        <v>193</v>
      </c>
      <c r="H39" s="140">
        <v>0</v>
      </c>
      <c r="I39" s="141">
        <v>47.84</v>
      </c>
      <c r="J39" s="168">
        <f t="shared" si="0"/>
        <v>72.16</v>
      </c>
      <c r="K39" s="144">
        <v>0</v>
      </c>
      <c r="L39" s="142">
        <v>35.77</v>
      </c>
      <c r="M39" s="162">
        <f t="shared" si="1"/>
        <v>64.22999999999999</v>
      </c>
      <c r="N39" s="169">
        <v>46.28</v>
      </c>
      <c r="O39" s="142">
        <v>23</v>
      </c>
      <c r="P39" s="170">
        <v>13</v>
      </c>
      <c r="Q39" s="91">
        <f t="shared" si="2"/>
        <v>36</v>
      </c>
      <c r="R39" s="169">
        <v>52.69</v>
      </c>
      <c r="S39" s="142">
        <v>44</v>
      </c>
      <c r="T39" s="91">
        <f t="shared" si="3"/>
        <v>44</v>
      </c>
      <c r="U39" s="140"/>
      <c r="V39" s="141"/>
      <c r="W39" s="168"/>
      <c r="X39" s="117"/>
      <c r="Y39" s="99"/>
    </row>
    <row r="40" spans="2:25" ht="12.75">
      <c r="B40" s="119"/>
      <c r="C40" s="120"/>
      <c r="D40" s="121">
        <v>3</v>
      </c>
      <c r="E40" s="121">
        <v>6515</v>
      </c>
      <c r="F40" s="120" t="s">
        <v>87</v>
      </c>
      <c r="G40" s="122" t="s">
        <v>88</v>
      </c>
      <c r="H40" s="123">
        <v>5</v>
      </c>
      <c r="I40" s="124">
        <v>48.95</v>
      </c>
      <c r="J40" s="175">
        <f t="shared" si="0"/>
        <v>66.05</v>
      </c>
      <c r="K40" s="126">
        <v>0</v>
      </c>
      <c r="L40" s="125">
        <v>36.54</v>
      </c>
      <c r="M40" s="158">
        <f t="shared" si="1"/>
        <v>63.46</v>
      </c>
      <c r="N40" s="164">
        <v>43.99</v>
      </c>
      <c r="O40" s="125">
        <v>42</v>
      </c>
      <c r="P40" s="160">
        <v>20</v>
      </c>
      <c r="Q40" s="88">
        <f t="shared" si="2"/>
        <v>62</v>
      </c>
      <c r="R40" s="164">
        <v>50.48</v>
      </c>
      <c r="S40" s="125">
        <v>44</v>
      </c>
      <c r="T40" s="88">
        <f t="shared" si="3"/>
        <v>44</v>
      </c>
      <c r="U40" s="123"/>
      <c r="V40" s="124"/>
      <c r="W40" s="175"/>
      <c r="X40" s="127"/>
      <c r="Y40" s="156"/>
    </row>
    <row r="41" spans="2:25" ht="12.75">
      <c r="B41" s="129">
        <v>9029</v>
      </c>
      <c r="C41" s="130" t="s">
        <v>294</v>
      </c>
      <c r="D41" s="131">
        <v>1</v>
      </c>
      <c r="E41" s="131">
        <v>4030</v>
      </c>
      <c r="F41" s="130" t="s">
        <v>194</v>
      </c>
      <c r="G41" s="132" t="s">
        <v>212</v>
      </c>
      <c r="H41" s="133">
        <v>10</v>
      </c>
      <c r="I41" s="134">
        <v>52.17</v>
      </c>
      <c r="J41" s="165">
        <f t="shared" si="0"/>
        <v>57.83</v>
      </c>
      <c r="K41" s="137">
        <v>0</v>
      </c>
      <c r="L41" s="135">
        <v>34.52</v>
      </c>
      <c r="M41" s="165">
        <f t="shared" si="1"/>
        <v>65.47999999999999</v>
      </c>
      <c r="N41" s="166">
        <v>48.09</v>
      </c>
      <c r="O41" s="135">
        <v>24</v>
      </c>
      <c r="P41" s="167">
        <v>10</v>
      </c>
      <c r="Q41" s="136">
        <f t="shared" si="2"/>
        <v>34</v>
      </c>
      <c r="R41" s="166">
        <v>49.9</v>
      </c>
      <c r="S41" s="135">
        <v>49</v>
      </c>
      <c r="T41" s="136">
        <f t="shared" si="3"/>
        <v>49</v>
      </c>
      <c r="U41" s="133">
        <v>5</v>
      </c>
      <c r="V41" s="134">
        <v>81.09</v>
      </c>
      <c r="W41" s="165">
        <f>IF(OR(V41="снят",V41="н/я",V41="н/ф",V41="",V41=0),0,360-U41-V41)</f>
        <v>273.90999999999997</v>
      </c>
      <c r="X41" s="138">
        <f>SUM(J41:J43,M41:M43,Q41:Q43,T41:T43,W41)</f>
        <v>851.42</v>
      </c>
      <c r="Y41" s="139">
        <f>Y38+1</f>
        <v>12</v>
      </c>
    </row>
    <row r="42" spans="2:25" ht="12.75">
      <c r="B42" s="82"/>
      <c r="C42" s="83"/>
      <c r="D42" s="115">
        <v>2</v>
      </c>
      <c r="E42" s="115">
        <v>6503</v>
      </c>
      <c r="F42" s="83" t="s">
        <v>79</v>
      </c>
      <c r="G42" s="84" t="s">
        <v>80</v>
      </c>
      <c r="H42" s="140">
        <v>0</v>
      </c>
      <c r="I42" s="141">
        <v>49.38</v>
      </c>
      <c r="J42" s="168">
        <f t="shared" si="0"/>
        <v>70.62</v>
      </c>
      <c r="K42" s="144">
        <v>0</v>
      </c>
      <c r="L42" s="142">
        <v>35.68</v>
      </c>
      <c r="M42" s="162">
        <f t="shared" si="1"/>
        <v>64.32</v>
      </c>
      <c r="N42" s="169">
        <v>43.53</v>
      </c>
      <c r="O42" s="142">
        <v>31</v>
      </c>
      <c r="P42" s="170">
        <v>16</v>
      </c>
      <c r="Q42" s="91">
        <f t="shared" si="2"/>
        <v>47</v>
      </c>
      <c r="R42" s="169">
        <v>47.48</v>
      </c>
      <c r="S42" s="142">
        <v>49</v>
      </c>
      <c r="T42" s="91">
        <f t="shared" si="3"/>
        <v>49</v>
      </c>
      <c r="U42" s="140"/>
      <c r="V42" s="141"/>
      <c r="W42" s="168"/>
      <c r="X42" s="117"/>
      <c r="Y42" s="99"/>
    </row>
    <row r="43" spans="2:25" ht="12.75">
      <c r="B43" s="145"/>
      <c r="C43" s="146"/>
      <c r="D43" s="147">
        <v>3</v>
      </c>
      <c r="E43" s="147">
        <v>4003</v>
      </c>
      <c r="F43" s="146" t="s">
        <v>222</v>
      </c>
      <c r="G43" s="148" t="s">
        <v>223</v>
      </c>
      <c r="H43" s="149">
        <v>0</v>
      </c>
      <c r="I43" s="150">
        <v>52.74</v>
      </c>
      <c r="J43" s="171">
        <f t="shared" si="0"/>
        <v>67.25999999999999</v>
      </c>
      <c r="K43" s="152">
        <v>0</v>
      </c>
      <c r="L43" s="151" t="s">
        <v>105</v>
      </c>
      <c r="M43" s="172">
        <f t="shared" si="1"/>
        <v>0</v>
      </c>
      <c r="N43" s="173">
        <v>52.9</v>
      </c>
      <c r="O43" s="151">
        <v>25</v>
      </c>
      <c r="P43" s="174">
        <v>10</v>
      </c>
      <c r="Q43" s="153">
        <f t="shared" si="2"/>
        <v>35</v>
      </c>
      <c r="R43" s="173">
        <v>54.3</v>
      </c>
      <c r="S43" s="151">
        <v>38</v>
      </c>
      <c r="T43" s="153">
        <f t="shared" si="3"/>
        <v>38</v>
      </c>
      <c r="U43" s="149"/>
      <c r="V43" s="150"/>
      <c r="W43" s="171"/>
      <c r="X43" s="154"/>
      <c r="Y43" s="155"/>
    </row>
    <row r="44" spans="2:25" ht="12.75">
      <c r="B44" s="82">
        <v>9003</v>
      </c>
      <c r="C44" s="83" t="s">
        <v>295</v>
      </c>
      <c r="D44" s="115">
        <v>1</v>
      </c>
      <c r="E44" s="115">
        <v>5515</v>
      </c>
      <c r="F44" s="83" t="s">
        <v>140</v>
      </c>
      <c r="G44" s="84" t="s">
        <v>141</v>
      </c>
      <c r="H44" s="140">
        <v>5</v>
      </c>
      <c r="I44" s="141">
        <v>38.72</v>
      </c>
      <c r="J44" s="168">
        <f t="shared" si="0"/>
        <v>76.28</v>
      </c>
      <c r="K44" s="144">
        <v>5</v>
      </c>
      <c r="L44" s="142">
        <v>31.31</v>
      </c>
      <c r="M44" s="168">
        <f t="shared" si="1"/>
        <v>63.69</v>
      </c>
      <c r="N44" s="169">
        <v>42.42</v>
      </c>
      <c r="O44" s="142">
        <v>43</v>
      </c>
      <c r="P44" s="170">
        <v>12</v>
      </c>
      <c r="Q44" s="143">
        <f t="shared" si="2"/>
        <v>55</v>
      </c>
      <c r="R44" s="169">
        <v>42.84</v>
      </c>
      <c r="S44" s="142">
        <v>29</v>
      </c>
      <c r="T44" s="143">
        <f t="shared" si="3"/>
        <v>29</v>
      </c>
      <c r="U44" s="140">
        <v>120</v>
      </c>
      <c r="V44" s="141">
        <v>70.06</v>
      </c>
      <c r="W44" s="168">
        <f>IF(OR(V44="снят",V44="н/я",V44="н/ф",V44="",V44=0),0,360-U44-V44)</f>
        <v>169.94</v>
      </c>
      <c r="X44" s="117">
        <f>SUM(J44:J46,M44:M46,Q44:Q46,T44:T46,W44)</f>
        <v>796.22</v>
      </c>
      <c r="Y44" s="118">
        <f>Y41+1</f>
        <v>13</v>
      </c>
    </row>
    <row r="45" spans="2:25" ht="12.75">
      <c r="B45" s="82"/>
      <c r="C45" s="83"/>
      <c r="D45" s="115">
        <v>2</v>
      </c>
      <c r="E45" s="115">
        <v>3025</v>
      </c>
      <c r="F45" s="83" t="s">
        <v>73</v>
      </c>
      <c r="G45" s="84" t="s">
        <v>260</v>
      </c>
      <c r="H45" s="140">
        <v>5</v>
      </c>
      <c r="I45" s="141">
        <v>46.82</v>
      </c>
      <c r="J45" s="168">
        <f t="shared" si="0"/>
        <v>68.18</v>
      </c>
      <c r="K45" s="144">
        <v>0</v>
      </c>
      <c r="L45" s="142" t="s">
        <v>105</v>
      </c>
      <c r="M45" s="162">
        <f t="shared" si="1"/>
        <v>0</v>
      </c>
      <c r="N45" s="169">
        <v>45.39</v>
      </c>
      <c r="O45" s="142">
        <v>40</v>
      </c>
      <c r="P45" s="170">
        <v>13</v>
      </c>
      <c r="Q45" s="91">
        <f t="shared" si="2"/>
        <v>53</v>
      </c>
      <c r="R45" s="169">
        <v>48.72</v>
      </c>
      <c r="S45" s="142">
        <v>51</v>
      </c>
      <c r="T45" s="91">
        <f t="shared" si="3"/>
        <v>51</v>
      </c>
      <c r="U45" s="140"/>
      <c r="V45" s="141"/>
      <c r="W45" s="168"/>
      <c r="X45" s="117"/>
      <c r="Y45" s="99"/>
    </row>
    <row r="46" spans="2:25" ht="12.75">
      <c r="B46" s="119"/>
      <c r="C46" s="120"/>
      <c r="D46" s="121">
        <v>3</v>
      </c>
      <c r="E46" s="121">
        <v>5512</v>
      </c>
      <c r="F46" s="120" t="s">
        <v>153</v>
      </c>
      <c r="G46" s="122" t="s">
        <v>154</v>
      </c>
      <c r="H46" s="123">
        <v>5</v>
      </c>
      <c r="I46" s="124">
        <v>44.85</v>
      </c>
      <c r="J46" s="175">
        <f t="shared" si="0"/>
        <v>70.15</v>
      </c>
      <c r="K46" s="126">
        <v>5</v>
      </c>
      <c r="L46" s="125">
        <v>38.02</v>
      </c>
      <c r="M46" s="158">
        <f t="shared" si="1"/>
        <v>56.98</v>
      </c>
      <c r="N46" s="164">
        <v>42.68</v>
      </c>
      <c r="O46" s="125">
        <v>40</v>
      </c>
      <c r="P46" s="160">
        <v>12</v>
      </c>
      <c r="Q46" s="88">
        <f t="shared" si="2"/>
        <v>52</v>
      </c>
      <c r="R46" s="164">
        <v>46.35</v>
      </c>
      <c r="S46" s="125">
        <v>51</v>
      </c>
      <c r="T46" s="88">
        <f t="shared" si="3"/>
        <v>51</v>
      </c>
      <c r="U46" s="123"/>
      <c r="V46" s="124"/>
      <c r="W46" s="175"/>
      <c r="X46" s="127"/>
      <c r="Y46" s="156"/>
    </row>
    <row r="47" spans="2:25" ht="12.75">
      <c r="B47" s="129">
        <v>9030</v>
      </c>
      <c r="C47" s="130" t="s">
        <v>293</v>
      </c>
      <c r="D47" s="131">
        <v>1</v>
      </c>
      <c r="E47" s="131">
        <v>5509</v>
      </c>
      <c r="F47" s="130" t="s">
        <v>173</v>
      </c>
      <c r="G47" s="132" t="s">
        <v>174</v>
      </c>
      <c r="H47" s="133">
        <v>0</v>
      </c>
      <c r="I47" s="134" t="s">
        <v>105</v>
      </c>
      <c r="J47" s="165">
        <f t="shared" si="0"/>
        <v>0</v>
      </c>
      <c r="K47" s="137">
        <v>0</v>
      </c>
      <c r="L47" s="135">
        <v>36.27</v>
      </c>
      <c r="M47" s="165">
        <f t="shared" si="1"/>
        <v>63.73</v>
      </c>
      <c r="N47" s="166">
        <v>45.11</v>
      </c>
      <c r="O47" s="135">
        <v>28</v>
      </c>
      <c r="P47" s="167">
        <v>13</v>
      </c>
      <c r="Q47" s="136">
        <f t="shared" si="2"/>
        <v>41</v>
      </c>
      <c r="R47" s="166">
        <v>45.23</v>
      </c>
      <c r="S47" s="135">
        <v>49</v>
      </c>
      <c r="T47" s="136">
        <f t="shared" si="3"/>
        <v>49</v>
      </c>
      <c r="U47" s="133">
        <v>125</v>
      </c>
      <c r="V47" s="134">
        <v>81.69</v>
      </c>
      <c r="W47" s="165">
        <f>IF(OR(V47="снят",V47="н/я",V47="н/ф",V47="",V47=0),0,360-U47-V47)</f>
        <v>153.31</v>
      </c>
      <c r="X47" s="138">
        <f>SUM(J47:J49,M47:M49,Q47:Q49,T47:T49,W47)</f>
        <v>769.8399999999999</v>
      </c>
      <c r="Y47" s="139">
        <f>Y44+1</f>
        <v>14</v>
      </c>
    </row>
    <row r="48" spans="2:25" ht="12.75">
      <c r="B48" s="82"/>
      <c r="C48" s="83"/>
      <c r="D48" s="115">
        <v>2</v>
      </c>
      <c r="E48" s="115">
        <v>4002</v>
      </c>
      <c r="F48" s="83" t="s">
        <v>194</v>
      </c>
      <c r="G48" s="84" t="s">
        <v>195</v>
      </c>
      <c r="H48" s="140">
        <v>0</v>
      </c>
      <c r="I48" s="141">
        <v>49.57</v>
      </c>
      <c r="J48" s="168">
        <f t="shared" si="0"/>
        <v>70.43</v>
      </c>
      <c r="K48" s="144">
        <v>0</v>
      </c>
      <c r="L48" s="142">
        <v>33.72</v>
      </c>
      <c r="M48" s="162">
        <f t="shared" si="1"/>
        <v>66.28</v>
      </c>
      <c r="N48" s="169">
        <v>40.2</v>
      </c>
      <c r="O48" s="142">
        <v>34</v>
      </c>
      <c r="P48" s="170">
        <v>4</v>
      </c>
      <c r="Q48" s="91">
        <f t="shared" si="2"/>
        <v>38</v>
      </c>
      <c r="R48" s="169">
        <v>47.93</v>
      </c>
      <c r="S48" s="142">
        <v>47</v>
      </c>
      <c r="T48" s="91">
        <f t="shared" si="3"/>
        <v>47</v>
      </c>
      <c r="U48" s="140"/>
      <c r="V48" s="141"/>
      <c r="W48" s="168"/>
      <c r="X48" s="117"/>
      <c r="Y48" s="99"/>
    </row>
    <row r="49" spans="2:25" ht="12.75">
      <c r="B49" s="145"/>
      <c r="C49" s="146"/>
      <c r="D49" s="147">
        <v>3</v>
      </c>
      <c r="E49" s="147">
        <v>5534</v>
      </c>
      <c r="F49" s="146" t="s">
        <v>120</v>
      </c>
      <c r="G49" s="148" t="s">
        <v>121</v>
      </c>
      <c r="H49" s="149">
        <v>0</v>
      </c>
      <c r="I49" s="150">
        <v>41.6</v>
      </c>
      <c r="J49" s="171">
        <f t="shared" si="0"/>
        <v>78.4</v>
      </c>
      <c r="K49" s="152">
        <v>0</v>
      </c>
      <c r="L49" s="151">
        <v>31.31</v>
      </c>
      <c r="M49" s="172">
        <f t="shared" si="1"/>
        <v>68.69</v>
      </c>
      <c r="N49" s="173">
        <v>48.66</v>
      </c>
      <c r="O49" s="151">
        <v>35</v>
      </c>
      <c r="P49" s="174">
        <v>8</v>
      </c>
      <c r="Q49" s="153">
        <f t="shared" si="2"/>
        <v>43</v>
      </c>
      <c r="R49" s="173">
        <v>45.49</v>
      </c>
      <c r="S49" s="151">
        <v>51</v>
      </c>
      <c r="T49" s="153">
        <f t="shared" si="3"/>
        <v>51</v>
      </c>
      <c r="U49" s="149"/>
      <c r="V49" s="150"/>
      <c r="W49" s="171"/>
      <c r="X49" s="154"/>
      <c r="Y49" s="155"/>
    </row>
    <row r="50" spans="2:25" ht="12.75">
      <c r="B50" s="82">
        <v>9004</v>
      </c>
      <c r="C50" s="83" t="s">
        <v>285</v>
      </c>
      <c r="D50" s="115">
        <v>1</v>
      </c>
      <c r="E50" s="115">
        <v>6517</v>
      </c>
      <c r="F50" s="83" t="s">
        <v>73</v>
      </c>
      <c r="G50" s="84" t="s">
        <v>74</v>
      </c>
      <c r="H50" s="140">
        <v>0</v>
      </c>
      <c r="I50" s="141">
        <v>42.02</v>
      </c>
      <c r="J50" s="168">
        <f t="shared" si="0"/>
        <v>77.97999999999999</v>
      </c>
      <c r="K50" s="144">
        <v>0</v>
      </c>
      <c r="L50" s="142">
        <v>32</v>
      </c>
      <c r="M50" s="168">
        <f t="shared" si="1"/>
        <v>68</v>
      </c>
      <c r="N50" s="169">
        <v>48.42</v>
      </c>
      <c r="O50" s="142">
        <v>42</v>
      </c>
      <c r="P50" s="170">
        <v>13</v>
      </c>
      <c r="Q50" s="143">
        <f t="shared" si="2"/>
        <v>55</v>
      </c>
      <c r="R50" s="169">
        <v>48.83</v>
      </c>
      <c r="S50" s="142">
        <v>15</v>
      </c>
      <c r="T50" s="143">
        <f t="shared" si="3"/>
        <v>15</v>
      </c>
      <c r="U50" s="140">
        <v>120</v>
      </c>
      <c r="V50" s="141">
        <v>74.67</v>
      </c>
      <c r="W50" s="168">
        <f>IF(OR(V50="снят",V50="н/я",V50="н/ф",V50="",V50=0),0,360-U50-V50)</f>
        <v>165.32999999999998</v>
      </c>
      <c r="X50" s="117">
        <f>SUM(J50:J52,M50:M52,Q50:Q52,T50:T52,W50)</f>
        <v>765.95</v>
      </c>
      <c r="Y50" s="118">
        <f>Y47+1</f>
        <v>15</v>
      </c>
    </row>
    <row r="51" spans="2:25" ht="12.75">
      <c r="B51" s="82"/>
      <c r="C51" s="83"/>
      <c r="D51" s="115">
        <v>2</v>
      </c>
      <c r="E51" s="115">
        <v>4011</v>
      </c>
      <c r="F51" s="83" t="s">
        <v>210</v>
      </c>
      <c r="G51" s="84" t="s">
        <v>211</v>
      </c>
      <c r="H51" s="140">
        <v>10</v>
      </c>
      <c r="I51" s="141">
        <v>51.11</v>
      </c>
      <c r="J51" s="168">
        <f t="shared" si="0"/>
        <v>58.89</v>
      </c>
      <c r="K51" s="144">
        <v>0</v>
      </c>
      <c r="L51" s="142">
        <v>34.49</v>
      </c>
      <c r="M51" s="162">
        <f t="shared" si="1"/>
        <v>65.50999999999999</v>
      </c>
      <c r="N51" s="169">
        <v>47.06</v>
      </c>
      <c r="O51" s="142">
        <v>27</v>
      </c>
      <c r="P51" s="170">
        <v>4</v>
      </c>
      <c r="Q51" s="91">
        <f t="shared" si="2"/>
        <v>31</v>
      </c>
      <c r="R51" s="169">
        <v>16.83</v>
      </c>
      <c r="S51" s="142">
        <v>1</v>
      </c>
      <c r="T51" s="91">
        <f t="shared" si="3"/>
        <v>1</v>
      </c>
      <c r="U51" s="140"/>
      <c r="V51" s="141"/>
      <c r="W51" s="168"/>
      <c r="X51" s="117"/>
      <c r="Y51" s="99"/>
    </row>
    <row r="52" spans="2:25" ht="12.75">
      <c r="B52" s="119"/>
      <c r="C52" s="120"/>
      <c r="D52" s="121">
        <v>3</v>
      </c>
      <c r="E52" s="121">
        <v>6508</v>
      </c>
      <c r="F52" s="120" t="s">
        <v>85</v>
      </c>
      <c r="G52" s="122" t="s">
        <v>86</v>
      </c>
      <c r="H52" s="123">
        <v>0</v>
      </c>
      <c r="I52" s="124">
        <v>50.68</v>
      </c>
      <c r="J52" s="175">
        <f t="shared" si="0"/>
        <v>69.32</v>
      </c>
      <c r="K52" s="126">
        <v>0</v>
      </c>
      <c r="L52" s="125">
        <v>38.08</v>
      </c>
      <c r="M52" s="158">
        <f t="shared" si="1"/>
        <v>61.92</v>
      </c>
      <c r="N52" s="164">
        <v>49.63</v>
      </c>
      <c r="O52" s="125">
        <v>32</v>
      </c>
      <c r="P52" s="160">
        <v>20</v>
      </c>
      <c r="Q52" s="88">
        <f t="shared" si="2"/>
        <v>52</v>
      </c>
      <c r="R52" s="164">
        <v>47.94</v>
      </c>
      <c r="S52" s="125">
        <v>45</v>
      </c>
      <c r="T52" s="88">
        <f t="shared" si="3"/>
        <v>45</v>
      </c>
      <c r="U52" s="123"/>
      <c r="V52" s="124"/>
      <c r="W52" s="175"/>
      <c r="X52" s="127"/>
      <c r="Y52" s="156"/>
    </row>
    <row r="53" spans="2:25" ht="12.75">
      <c r="B53" s="129">
        <v>9011</v>
      </c>
      <c r="C53" s="130" t="s">
        <v>279</v>
      </c>
      <c r="D53" s="131">
        <v>1</v>
      </c>
      <c r="E53" s="131">
        <v>6521</v>
      </c>
      <c r="F53" s="130" t="s">
        <v>77</v>
      </c>
      <c r="G53" s="132" t="s">
        <v>78</v>
      </c>
      <c r="H53" s="133">
        <v>0</v>
      </c>
      <c r="I53" s="134">
        <v>44.02</v>
      </c>
      <c r="J53" s="165">
        <f t="shared" si="0"/>
        <v>75.97999999999999</v>
      </c>
      <c r="K53" s="137">
        <v>0</v>
      </c>
      <c r="L53" s="135">
        <v>33.51</v>
      </c>
      <c r="M53" s="165">
        <f t="shared" si="1"/>
        <v>66.49000000000001</v>
      </c>
      <c r="N53" s="166">
        <v>47.4</v>
      </c>
      <c r="O53" s="135">
        <v>39</v>
      </c>
      <c r="P53" s="167">
        <v>13</v>
      </c>
      <c r="Q53" s="136">
        <f t="shared" si="2"/>
        <v>52</v>
      </c>
      <c r="R53" s="166">
        <v>46.42</v>
      </c>
      <c r="S53" s="135">
        <v>51</v>
      </c>
      <c r="T53" s="136">
        <f t="shared" si="3"/>
        <v>51</v>
      </c>
      <c r="U53" s="133">
        <v>360</v>
      </c>
      <c r="V53" s="134">
        <v>0</v>
      </c>
      <c r="W53" s="165">
        <f>IF(OR(V53="снят",V53="н/я",V53="н/ф",V53="",V53=0),0,360-U53-V53)</f>
        <v>0</v>
      </c>
      <c r="X53" s="138">
        <f>SUM(J53:J55,M53:M55,Q53:Q55,T53:T55,W53)</f>
        <v>753.03</v>
      </c>
      <c r="Y53" s="139">
        <f>Y50+1</f>
        <v>16</v>
      </c>
    </row>
    <row r="54" spans="2:25" ht="12.75">
      <c r="B54" s="82"/>
      <c r="C54" s="83"/>
      <c r="D54" s="115">
        <v>2</v>
      </c>
      <c r="E54" s="115">
        <v>4007</v>
      </c>
      <c r="F54" s="83" t="s">
        <v>198</v>
      </c>
      <c r="G54" s="84" t="s">
        <v>199</v>
      </c>
      <c r="H54" s="140">
        <v>5</v>
      </c>
      <c r="I54" s="141">
        <v>42.5</v>
      </c>
      <c r="J54" s="168">
        <f t="shared" si="0"/>
        <v>72.5</v>
      </c>
      <c r="K54" s="144">
        <v>0</v>
      </c>
      <c r="L54" s="142">
        <v>31.08</v>
      </c>
      <c r="M54" s="162">
        <f t="shared" si="1"/>
        <v>68.92</v>
      </c>
      <c r="N54" s="169">
        <v>42.45</v>
      </c>
      <c r="O54" s="142">
        <v>43</v>
      </c>
      <c r="P54" s="170">
        <v>20</v>
      </c>
      <c r="Q54" s="91">
        <f t="shared" si="2"/>
        <v>63</v>
      </c>
      <c r="R54" s="169">
        <v>45.17</v>
      </c>
      <c r="S54" s="142">
        <v>51</v>
      </c>
      <c r="T54" s="91">
        <f t="shared" si="3"/>
        <v>51</v>
      </c>
      <c r="U54" s="140"/>
      <c r="V54" s="141"/>
      <c r="W54" s="168"/>
      <c r="X54" s="117"/>
      <c r="Y54" s="99"/>
    </row>
    <row r="55" spans="2:25" ht="12.75">
      <c r="B55" s="145"/>
      <c r="C55" s="146"/>
      <c r="D55" s="147">
        <v>3</v>
      </c>
      <c r="E55" s="147">
        <v>6518</v>
      </c>
      <c r="F55" s="146" t="s">
        <v>70</v>
      </c>
      <c r="G55" s="148" t="s">
        <v>72</v>
      </c>
      <c r="H55" s="149">
        <v>0</v>
      </c>
      <c r="I55" s="150">
        <v>43.17</v>
      </c>
      <c r="J55" s="171">
        <f t="shared" si="0"/>
        <v>76.83</v>
      </c>
      <c r="K55" s="152">
        <v>0</v>
      </c>
      <c r="L55" s="151">
        <v>30.69</v>
      </c>
      <c r="M55" s="172">
        <f t="shared" si="1"/>
        <v>69.31</v>
      </c>
      <c r="N55" s="173">
        <v>40.89</v>
      </c>
      <c r="O55" s="151">
        <v>35</v>
      </c>
      <c r="P55" s="174">
        <v>20</v>
      </c>
      <c r="Q55" s="153">
        <f t="shared" si="2"/>
        <v>55</v>
      </c>
      <c r="R55" s="173">
        <v>45.01</v>
      </c>
      <c r="S55" s="151">
        <v>51</v>
      </c>
      <c r="T55" s="153">
        <f t="shared" si="3"/>
        <v>51</v>
      </c>
      <c r="U55" s="149"/>
      <c r="V55" s="150"/>
      <c r="W55" s="171"/>
      <c r="X55" s="154"/>
      <c r="Y55" s="155"/>
    </row>
    <row r="56" spans="2:25" ht="12.75">
      <c r="B56" s="82">
        <v>9020</v>
      </c>
      <c r="C56" s="83" t="s">
        <v>288</v>
      </c>
      <c r="D56" s="115">
        <v>1</v>
      </c>
      <c r="E56" s="115">
        <v>3023</v>
      </c>
      <c r="F56" s="83" t="s">
        <v>70</v>
      </c>
      <c r="G56" s="84" t="s">
        <v>247</v>
      </c>
      <c r="H56" s="140">
        <v>0</v>
      </c>
      <c r="I56" s="141">
        <v>52.55</v>
      </c>
      <c r="J56" s="168">
        <f t="shared" si="0"/>
        <v>67.45</v>
      </c>
      <c r="K56" s="144">
        <v>5</v>
      </c>
      <c r="L56" s="142">
        <v>34.37</v>
      </c>
      <c r="M56" s="168">
        <f t="shared" si="1"/>
        <v>60.63</v>
      </c>
      <c r="N56" s="169">
        <v>47.14</v>
      </c>
      <c r="O56" s="142">
        <v>25</v>
      </c>
      <c r="P56" s="170">
        <v>4</v>
      </c>
      <c r="Q56" s="143">
        <f t="shared" si="2"/>
        <v>29</v>
      </c>
      <c r="R56" s="169">
        <v>45.16</v>
      </c>
      <c r="S56" s="142">
        <v>42</v>
      </c>
      <c r="T56" s="143">
        <f t="shared" si="3"/>
        <v>42</v>
      </c>
      <c r="U56" s="140">
        <v>360</v>
      </c>
      <c r="V56" s="141">
        <v>0</v>
      </c>
      <c r="W56" s="168">
        <f>IF(OR(V56="снят",V56="н/я",V56="н/ф",V56="",V56=0),0,360-U56-V56)</f>
        <v>0</v>
      </c>
      <c r="X56" s="117">
        <f>SUM(J56:J58,M56:M58,Q56:Q58,T56:T58,W56)</f>
        <v>587.81</v>
      </c>
      <c r="Y56" s="118">
        <f>Y53+1</f>
        <v>17</v>
      </c>
    </row>
    <row r="57" spans="2:25" ht="12.75">
      <c r="B57" s="82"/>
      <c r="C57" s="83"/>
      <c r="D57" s="115">
        <v>2</v>
      </c>
      <c r="E57" s="115">
        <v>6510</v>
      </c>
      <c r="F57" s="83" t="s">
        <v>75</v>
      </c>
      <c r="G57" s="84" t="s">
        <v>76</v>
      </c>
      <c r="H57" s="140">
        <v>0</v>
      </c>
      <c r="I57" s="141">
        <v>44.15</v>
      </c>
      <c r="J57" s="168">
        <f t="shared" si="0"/>
        <v>75.85</v>
      </c>
      <c r="K57" s="144">
        <v>0</v>
      </c>
      <c r="L57" s="142">
        <v>33.36</v>
      </c>
      <c r="M57" s="162">
        <f t="shared" si="1"/>
        <v>66.64</v>
      </c>
      <c r="N57" s="169">
        <v>47.35</v>
      </c>
      <c r="O57" s="142">
        <v>34</v>
      </c>
      <c r="P57" s="170">
        <v>10</v>
      </c>
      <c r="Q57" s="91">
        <f t="shared" si="2"/>
        <v>44</v>
      </c>
      <c r="R57" s="169">
        <v>36.28</v>
      </c>
      <c r="S57" s="142">
        <v>24</v>
      </c>
      <c r="T57" s="91">
        <f t="shared" si="3"/>
        <v>24</v>
      </c>
      <c r="U57" s="140"/>
      <c r="V57" s="141"/>
      <c r="W57" s="168"/>
      <c r="X57" s="117"/>
      <c r="Y57" s="99"/>
    </row>
    <row r="58" spans="2:25" ht="12.75">
      <c r="B58" s="119"/>
      <c r="C58" s="120"/>
      <c r="D58" s="121">
        <v>3</v>
      </c>
      <c r="E58" s="121">
        <v>3001</v>
      </c>
      <c r="F58" s="120" t="s">
        <v>257</v>
      </c>
      <c r="G58" s="122" t="s">
        <v>258</v>
      </c>
      <c r="H58" s="123">
        <v>10</v>
      </c>
      <c r="I58" s="124">
        <v>57.81</v>
      </c>
      <c r="J58" s="175">
        <f t="shared" si="0"/>
        <v>52.19</v>
      </c>
      <c r="K58" s="126">
        <v>0</v>
      </c>
      <c r="L58" s="125">
        <v>38.95</v>
      </c>
      <c r="M58" s="158">
        <f t="shared" si="1"/>
        <v>61.05</v>
      </c>
      <c r="N58" s="164">
        <v>46.76</v>
      </c>
      <c r="O58" s="125">
        <v>23</v>
      </c>
      <c r="P58" s="160">
        <v>8</v>
      </c>
      <c r="Q58" s="88">
        <f t="shared" si="2"/>
        <v>31</v>
      </c>
      <c r="R58" s="164">
        <v>46.51</v>
      </c>
      <c r="S58" s="125">
        <v>34</v>
      </c>
      <c r="T58" s="88">
        <f t="shared" si="3"/>
        <v>34</v>
      </c>
      <c r="U58" s="123"/>
      <c r="V58" s="124"/>
      <c r="W58" s="175"/>
      <c r="X58" s="127"/>
      <c r="Y58" s="156"/>
    </row>
    <row r="59" spans="2:25" ht="12.75">
      <c r="B59" s="129">
        <v>9031</v>
      </c>
      <c r="C59" s="130" t="s">
        <v>289</v>
      </c>
      <c r="D59" s="131">
        <v>1</v>
      </c>
      <c r="E59" s="131">
        <v>6504</v>
      </c>
      <c r="F59" s="130" t="s">
        <v>91</v>
      </c>
      <c r="G59" s="132" t="s">
        <v>92</v>
      </c>
      <c r="H59" s="133">
        <v>0</v>
      </c>
      <c r="I59" s="134">
        <v>52.65</v>
      </c>
      <c r="J59" s="165">
        <f t="shared" si="0"/>
        <v>67.35</v>
      </c>
      <c r="K59" s="137">
        <v>0</v>
      </c>
      <c r="L59" s="135">
        <v>39.15</v>
      </c>
      <c r="M59" s="165">
        <f t="shared" si="1"/>
        <v>60.85</v>
      </c>
      <c r="N59" s="166">
        <v>44</v>
      </c>
      <c r="O59" s="135">
        <v>18</v>
      </c>
      <c r="P59" s="167">
        <v>16</v>
      </c>
      <c r="Q59" s="136">
        <f t="shared" si="2"/>
        <v>34</v>
      </c>
      <c r="R59" s="166">
        <v>45.52</v>
      </c>
      <c r="S59" s="135">
        <v>42</v>
      </c>
      <c r="T59" s="136">
        <f t="shared" si="3"/>
        <v>42</v>
      </c>
      <c r="U59" s="133">
        <v>0</v>
      </c>
      <c r="V59" s="134">
        <v>0</v>
      </c>
      <c r="W59" s="165">
        <f>IF(OR(V59="снят",V59="н/я",V59="н/ф",V59="",V59=0),0,360-U59-V59)</f>
        <v>0</v>
      </c>
      <c r="X59" s="138">
        <f>SUM(J59:J61,M59:M61,Q59:Q61,T59:T61,W59)</f>
        <v>576.64</v>
      </c>
      <c r="Y59" s="139">
        <f>Y56+1</f>
        <v>18</v>
      </c>
    </row>
    <row r="60" spans="2:25" ht="12.75">
      <c r="B60" s="82"/>
      <c r="C60" s="83"/>
      <c r="D60" s="115">
        <v>2</v>
      </c>
      <c r="E60" s="115">
        <v>4004</v>
      </c>
      <c r="F60" s="83" t="s">
        <v>217</v>
      </c>
      <c r="G60" s="84" t="s">
        <v>218</v>
      </c>
      <c r="H60" s="140">
        <v>0</v>
      </c>
      <c r="I60" s="141">
        <v>55.29</v>
      </c>
      <c r="J60" s="168">
        <f t="shared" si="0"/>
        <v>64.71000000000001</v>
      </c>
      <c r="K60" s="144">
        <v>5</v>
      </c>
      <c r="L60" s="142">
        <v>42.5</v>
      </c>
      <c r="M60" s="162">
        <f t="shared" si="1"/>
        <v>52.5</v>
      </c>
      <c r="N60" s="169">
        <v>46.98</v>
      </c>
      <c r="O60" s="142">
        <v>27</v>
      </c>
      <c r="P60" s="170">
        <v>13</v>
      </c>
      <c r="Q60" s="91">
        <f t="shared" si="2"/>
        <v>40</v>
      </c>
      <c r="R60" s="169">
        <v>36.1</v>
      </c>
      <c r="S60" s="142">
        <v>20</v>
      </c>
      <c r="T60" s="91">
        <f t="shared" si="3"/>
        <v>20</v>
      </c>
      <c r="U60" s="140"/>
      <c r="V60" s="141"/>
      <c r="W60" s="168"/>
      <c r="X60" s="117"/>
      <c r="Y60" s="99"/>
    </row>
    <row r="61" spans="2:25" ht="12.75">
      <c r="B61" s="145"/>
      <c r="C61" s="146"/>
      <c r="D61" s="147">
        <v>3</v>
      </c>
      <c r="E61" s="147">
        <v>6505</v>
      </c>
      <c r="F61" s="146" t="s">
        <v>101</v>
      </c>
      <c r="G61" s="148" t="s">
        <v>102</v>
      </c>
      <c r="H61" s="149">
        <v>5</v>
      </c>
      <c r="I61" s="150">
        <v>55.6</v>
      </c>
      <c r="J61" s="171">
        <f t="shared" si="0"/>
        <v>59.4</v>
      </c>
      <c r="K61" s="152">
        <v>10</v>
      </c>
      <c r="L61" s="151">
        <v>41.17</v>
      </c>
      <c r="M61" s="172">
        <f t="shared" si="1"/>
        <v>48.83</v>
      </c>
      <c r="N61" s="173">
        <v>43.55</v>
      </c>
      <c r="O61" s="151">
        <v>32</v>
      </c>
      <c r="P61" s="174">
        <v>13</v>
      </c>
      <c r="Q61" s="153">
        <f t="shared" si="2"/>
        <v>45</v>
      </c>
      <c r="R61" s="173">
        <v>46.33</v>
      </c>
      <c r="S61" s="151">
        <v>42</v>
      </c>
      <c r="T61" s="153">
        <f t="shared" si="3"/>
        <v>42</v>
      </c>
      <c r="U61" s="149"/>
      <c r="V61" s="150"/>
      <c r="W61" s="171"/>
      <c r="X61" s="154"/>
      <c r="Y61" s="155"/>
    </row>
    <row r="62" spans="2:25" ht="12.75">
      <c r="B62" s="82">
        <v>9032</v>
      </c>
      <c r="C62" s="83" t="s">
        <v>297</v>
      </c>
      <c r="D62" s="115">
        <v>1</v>
      </c>
      <c r="E62" s="115">
        <v>5507</v>
      </c>
      <c r="F62" s="83" t="s">
        <v>136</v>
      </c>
      <c r="G62" s="84" t="s">
        <v>137</v>
      </c>
      <c r="H62" s="140">
        <v>5</v>
      </c>
      <c r="I62" s="141">
        <v>45.84</v>
      </c>
      <c r="J62" s="168">
        <f t="shared" si="0"/>
        <v>69.16</v>
      </c>
      <c r="K62" s="144">
        <v>0</v>
      </c>
      <c r="L62" s="142">
        <v>33.14</v>
      </c>
      <c r="M62" s="168">
        <f t="shared" si="1"/>
        <v>66.86</v>
      </c>
      <c r="N62" s="169">
        <v>48.24</v>
      </c>
      <c r="O62" s="142">
        <v>31</v>
      </c>
      <c r="P62" s="170">
        <v>13</v>
      </c>
      <c r="Q62" s="143">
        <f t="shared" si="2"/>
        <v>44</v>
      </c>
      <c r="R62" s="169">
        <v>48.17</v>
      </c>
      <c r="S62" s="142">
        <v>51</v>
      </c>
      <c r="T62" s="143">
        <f t="shared" si="3"/>
        <v>51</v>
      </c>
      <c r="U62" s="140">
        <v>0</v>
      </c>
      <c r="V62" s="141">
        <v>0</v>
      </c>
      <c r="W62" s="168">
        <f>IF(OR(V62="снят",V62="н/я",V62="н/ф",V62="",V62=0),0,360-U62-V62)</f>
        <v>0</v>
      </c>
      <c r="X62" s="117">
        <f>SUM(J62:J64,M62:M64,Q62:Q64,T62:T64,W62)</f>
        <v>574.95</v>
      </c>
      <c r="Y62" s="118">
        <f>Y59+1</f>
        <v>19</v>
      </c>
    </row>
    <row r="63" spans="2:25" ht="12.75">
      <c r="B63" s="82"/>
      <c r="C63" s="83"/>
      <c r="D63" s="115">
        <v>2</v>
      </c>
      <c r="E63" s="115">
        <v>4013</v>
      </c>
      <c r="F63" s="83" t="s">
        <v>215</v>
      </c>
      <c r="G63" s="84" t="s">
        <v>216</v>
      </c>
      <c r="H63" s="140">
        <v>5</v>
      </c>
      <c r="I63" s="141">
        <v>53.11</v>
      </c>
      <c r="J63" s="168">
        <f t="shared" si="0"/>
        <v>61.89</v>
      </c>
      <c r="K63" s="144">
        <v>0</v>
      </c>
      <c r="L63" s="142">
        <v>40.79</v>
      </c>
      <c r="M63" s="162">
        <f t="shared" si="1"/>
        <v>59.21</v>
      </c>
      <c r="N63" s="169">
        <v>45.64</v>
      </c>
      <c r="O63" s="142">
        <v>28</v>
      </c>
      <c r="P63" s="170">
        <v>13</v>
      </c>
      <c r="Q63" s="91">
        <f t="shared" si="2"/>
        <v>41</v>
      </c>
      <c r="R63" s="169">
        <v>57.78</v>
      </c>
      <c r="S63" s="142">
        <v>34</v>
      </c>
      <c r="T63" s="91">
        <f t="shared" si="3"/>
        <v>34</v>
      </c>
      <c r="U63" s="140"/>
      <c r="V63" s="141"/>
      <c r="W63" s="168"/>
      <c r="X63" s="117"/>
      <c r="Y63" s="99"/>
    </row>
    <row r="64" spans="2:25" ht="12.75">
      <c r="B64" s="119"/>
      <c r="C64" s="120"/>
      <c r="D64" s="121">
        <v>3</v>
      </c>
      <c r="E64" s="121">
        <v>5502</v>
      </c>
      <c r="F64" s="120" t="s">
        <v>164</v>
      </c>
      <c r="G64" s="122" t="s">
        <v>165</v>
      </c>
      <c r="H64" s="123">
        <v>10</v>
      </c>
      <c r="I64" s="124">
        <v>47.17</v>
      </c>
      <c r="J64" s="175">
        <f t="shared" si="0"/>
        <v>62.83</v>
      </c>
      <c r="K64" s="126">
        <v>0</v>
      </c>
      <c r="L64" s="125" t="s">
        <v>105</v>
      </c>
      <c r="M64" s="158">
        <f t="shared" si="1"/>
        <v>0</v>
      </c>
      <c r="N64" s="164">
        <v>42.39</v>
      </c>
      <c r="O64" s="125">
        <v>27</v>
      </c>
      <c r="P64" s="160">
        <v>11</v>
      </c>
      <c r="Q64" s="88">
        <f t="shared" si="2"/>
        <v>38</v>
      </c>
      <c r="R64" s="164">
        <v>50.75</v>
      </c>
      <c r="S64" s="125">
        <v>47</v>
      </c>
      <c r="T64" s="88">
        <f t="shared" si="3"/>
        <v>47</v>
      </c>
      <c r="U64" s="123"/>
      <c r="V64" s="124"/>
      <c r="W64" s="175"/>
      <c r="X64" s="127"/>
      <c r="Y64" s="156"/>
    </row>
    <row r="65" spans="2:25" ht="12.75">
      <c r="B65" s="129">
        <v>9002</v>
      </c>
      <c r="C65" s="130" t="s">
        <v>291</v>
      </c>
      <c r="D65" s="131">
        <v>1</v>
      </c>
      <c r="E65" s="131">
        <v>3006</v>
      </c>
      <c r="F65" s="130" t="s">
        <v>239</v>
      </c>
      <c r="G65" s="132" t="s">
        <v>240</v>
      </c>
      <c r="H65" s="133">
        <v>0</v>
      </c>
      <c r="I65" s="134">
        <v>47.64</v>
      </c>
      <c r="J65" s="165">
        <f t="shared" si="0"/>
        <v>72.36</v>
      </c>
      <c r="K65" s="137">
        <v>0</v>
      </c>
      <c r="L65" s="135">
        <v>37.05</v>
      </c>
      <c r="M65" s="165">
        <f t="shared" si="1"/>
        <v>62.95</v>
      </c>
      <c r="N65" s="166">
        <v>43.96</v>
      </c>
      <c r="O65" s="135">
        <v>24</v>
      </c>
      <c r="P65" s="167">
        <v>13</v>
      </c>
      <c r="Q65" s="136">
        <f t="shared" si="2"/>
        <v>37</v>
      </c>
      <c r="R65" s="166">
        <v>20.15</v>
      </c>
      <c r="S65" s="135">
        <v>8</v>
      </c>
      <c r="T65" s="136">
        <f t="shared" si="3"/>
        <v>8</v>
      </c>
      <c r="U65" s="133">
        <v>0</v>
      </c>
      <c r="V65" s="134">
        <v>0</v>
      </c>
      <c r="W65" s="165">
        <f>IF(OR(V65="снят",V65="н/я",V65="н/ф",V65="",V65=0),0,360-U65-V65)</f>
        <v>0</v>
      </c>
      <c r="X65" s="138">
        <f>SUM(J65:J67,M65:M67,Q65:Q67,T65:T67,W65)</f>
        <v>565.37</v>
      </c>
      <c r="Y65" s="139">
        <f>Y62+1</f>
        <v>20</v>
      </c>
    </row>
    <row r="66" spans="2:25" ht="12.75">
      <c r="B66" s="82"/>
      <c r="C66" s="83"/>
      <c r="D66" s="115">
        <v>2</v>
      </c>
      <c r="E66" s="115">
        <v>5530</v>
      </c>
      <c r="F66" s="83" t="s">
        <v>162</v>
      </c>
      <c r="G66" s="84" t="s">
        <v>163</v>
      </c>
      <c r="H66" s="140">
        <v>5</v>
      </c>
      <c r="I66" s="141">
        <v>48.07</v>
      </c>
      <c r="J66" s="168">
        <f t="shared" si="0"/>
        <v>66.93</v>
      </c>
      <c r="K66" s="144">
        <v>0</v>
      </c>
      <c r="L66" s="142" t="s">
        <v>105</v>
      </c>
      <c r="M66" s="162">
        <f t="shared" si="1"/>
        <v>0</v>
      </c>
      <c r="N66" s="169">
        <v>39.83</v>
      </c>
      <c r="O66" s="142">
        <v>36</v>
      </c>
      <c r="P66" s="170">
        <v>12</v>
      </c>
      <c r="Q66" s="91">
        <f t="shared" si="2"/>
        <v>48</v>
      </c>
      <c r="R66" s="169">
        <v>48.71</v>
      </c>
      <c r="S66" s="142">
        <v>49</v>
      </c>
      <c r="T66" s="91">
        <f t="shared" si="3"/>
        <v>49</v>
      </c>
      <c r="U66" s="140"/>
      <c r="V66" s="141"/>
      <c r="W66" s="168"/>
      <c r="X66" s="117"/>
      <c r="Y66" s="99"/>
    </row>
    <row r="67" spans="2:25" ht="12.75">
      <c r="B67" s="145"/>
      <c r="C67" s="146"/>
      <c r="D67" s="147">
        <v>3</v>
      </c>
      <c r="E67" s="147">
        <v>3016</v>
      </c>
      <c r="F67" s="146" t="s">
        <v>241</v>
      </c>
      <c r="G67" s="148" t="s">
        <v>242</v>
      </c>
      <c r="H67" s="149">
        <v>5</v>
      </c>
      <c r="I67" s="150">
        <v>44.82</v>
      </c>
      <c r="J67" s="171">
        <f t="shared" si="0"/>
        <v>70.18</v>
      </c>
      <c r="K67" s="152">
        <v>0</v>
      </c>
      <c r="L67" s="151">
        <v>32.05</v>
      </c>
      <c r="M67" s="172">
        <f t="shared" si="1"/>
        <v>67.95</v>
      </c>
      <c r="N67" s="173">
        <v>46.35</v>
      </c>
      <c r="O67" s="151">
        <v>30</v>
      </c>
      <c r="P67" s="174">
        <v>13</v>
      </c>
      <c r="Q67" s="153">
        <f t="shared" si="2"/>
        <v>43</v>
      </c>
      <c r="R67" s="173">
        <v>46.07</v>
      </c>
      <c r="S67" s="151">
        <v>40</v>
      </c>
      <c r="T67" s="153">
        <f t="shared" si="3"/>
        <v>40</v>
      </c>
      <c r="U67" s="149"/>
      <c r="V67" s="150"/>
      <c r="W67" s="171"/>
      <c r="X67" s="154"/>
      <c r="Y67" s="155"/>
    </row>
    <row r="68" spans="2:25" ht="12.75">
      <c r="B68" s="82">
        <v>9016</v>
      </c>
      <c r="C68" s="83" t="s">
        <v>300</v>
      </c>
      <c r="D68" s="115">
        <v>1</v>
      </c>
      <c r="E68" s="115">
        <v>5518</v>
      </c>
      <c r="F68" s="83" t="s">
        <v>144</v>
      </c>
      <c r="G68" s="84" t="s">
        <v>145</v>
      </c>
      <c r="H68" s="140">
        <v>10</v>
      </c>
      <c r="I68" s="141">
        <v>44.42</v>
      </c>
      <c r="J68" s="168">
        <f t="shared" si="0"/>
        <v>65.58</v>
      </c>
      <c r="K68" s="144">
        <v>0</v>
      </c>
      <c r="L68" s="142">
        <v>33.14</v>
      </c>
      <c r="M68" s="168">
        <f t="shared" si="1"/>
        <v>66.86</v>
      </c>
      <c r="N68" s="169">
        <v>44.88</v>
      </c>
      <c r="O68" s="142">
        <v>31</v>
      </c>
      <c r="P68" s="170">
        <v>16</v>
      </c>
      <c r="Q68" s="143">
        <f t="shared" si="2"/>
        <v>47</v>
      </c>
      <c r="R68" s="169">
        <v>44.86</v>
      </c>
      <c r="S68" s="142">
        <v>51</v>
      </c>
      <c r="T68" s="143">
        <f t="shared" si="3"/>
        <v>51</v>
      </c>
      <c r="U68" s="140">
        <v>0</v>
      </c>
      <c r="V68" s="141">
        <v>0</v>
      </c>
      <c r="W68" s="168">
        <f>IF(OR(V68="снят",V68="н/я",V68="н/ф",V68="",V68=0),0,360-U68-V68)</f>
        <v>0</v>
      </c>
      <c r="X68" s="117">
        <f>SUM(J68:J70,M68:M70,Q68:Q70,T68:T70,W68)</f>
        <v>526.09</v>
      </c>
      <c r="Y68" s="118">
        <f>Y65+1</f>
        <v>21</v>
      </c>
    </row>
    <row r="69" spans="2:25" ht="12.75">
      <c r="B69" s="82"/>
      <c r="C69" s="83"/>
      <c r="D69" s="115">
        <v>2</v>
      </c>
      <c r="E69" s="115">
        <v>3019</v>
      </c>
      <c r="F69" s="83" t="s">
        <v>251</v>
      </c>
      <c r="G69" s="84" t="s">
        <v>263</v>
      </c>
      <c r="H69" s="140">
        <v>0</v>
      </c>
      <c r="I69" s="141" t="s">
        <v>105</v>
      </c>
      <c r="J69" s="168">
        <f t="shared" si="0"/>
        <v>0</v>
      </c>
      <c r="K69" s="144">
        <v>0</v>
      </c>
      <c r="L69" s="142">
        <v>32.64</v>
      </c>
      <c r="M69" s="162">
        <f t="shared" si="1"/>
        <v>67.36</v>
      </c>
      <c r="N69" s="169">
        <v>44.92</v>
      </c>
      <c r="O69" s="142">
        <v>32</v>
      </c>
      <c r="P69" s="170">
        <v>13</v>
      </c>
      <c r="Q69" s="91">
        <f t="shared" si="2"/>
        <v>45</v>
      </c>
      <c r="R69" s="169" t="s">
        <v>105</v>
      </c>
      <c r="S69" s="142">
        <v>0</v>
      </c>
      <c r="T69" s="91">
        <f t="shared" si="3"/>
        <v>0</v>
      </c>
      <c r="U69" s="140"/>
      <c r="V69" s="141"/>
      <c r="W69" s="168"/>
      <c r="X69" s="117"/>
      <c r="Y69" s="99"/>
    </row>
    <row r="70" spans="2:25" ht="12.75">
      <c r="B70" s="119"/>
      <c r="C70" s="120"/>
      <c r="D70" s="121">
        <v>3</v>
      </c>
      <c r="E70" s="121">
        <v>5511</v>
      </c>
      <c r="F70" s="120" t="s">
        <v>134</v>
      </c>
      <c r="G70" s="122" t="s">
        <v>135</v>
      </c>
      <c r="H70" s="123">
        <v>0</v>
      </c>
      <c r="I70" s="124">
        <v>42.2</v>
      </c>
      <c r="J70" s="175">
        <f t="shared" si="0"/>
        <v>77.8</v>
      </c>
      <c r="K70" s="126">
        <v>5</v>
      </c>
      <c r="L70" s="125">
        <v>35.51</v>
      </c>
      <c r="M70" s="158">
        <f t="shared" si="1"/>
        <v>59.49</v>
      </c>
      <c r="N70" s="164">
        <v>44.2</v>
      </c>
      <c r="O70" s="125">
        <v>26</v>
      </c>
      <c r="P70" s="160">
        <v>11</v>
      </c>
      <c r="Q70" s="88">
        <f t="shared" si="2"/>
        <v>37</v>
      </c>
      <c r="R70" s="164">
        <v>15.99</v>
      </c>
      <c r="S70" s="125">
        <v>9</v>
      </c>
      <c r="T70" s="88">
        <f t="shared" si="3"/>
        <v>9</v>
      </c>
      <c r="U70" s="123"/>
      <c r="V70" s="124"/>
      <c r="W70" s="175"/>
      <c r="X70" s="127"/>
      <c r="Y70" s="156"/>
    </row>
    <row r="71" spans="2:25" ht="12.75">
      <c r="B71" s="129">
        <v>9006</v>
      </c>
      <c r="C71" s="130" t="s">
        <v>298</v>
      </c>
      <c r="D71" s="131">
        <v>1</v>
      </c>
      <c r="E71" s="131">
        <v>3011</v>
      </c>
      <c r="F71" s="130" t="s">
        <v>261</v>
      </c>
      <c r="G71" s="132" t="s">
        <v>262</v>
      </c>
      <c r="H71" s="133">
        <v>0</v>
      </c>
      <c r="I71" s="134" t="s">
        <v>105</v>
      </c>
      <c r="J71" s="165">
        <f t="shared" si="0"/>
        <v>0</v>
      </c>
      <c r="K71" s="137">
        <v>0</v>
      </c>
      <c r="L71" s="135">
        <v>32.33</v>
      </c>
      <c r="M71" s="165">
        <f t="shared" si="1"/>
        <v>67.67</v>
      </c>
      <c r="N71" s="166">
        <v>41.32</v>
      </c>
      <c r="O71" s="135">
        <v>31</v>
      </c>
      <c r="P71" s="167">
        <v>8</v>
      </c>
      <c r="Q71" s="136">
        <f t="shared" si="2"/>
        <v>39</v>
      </c>
      <c r="R71" s="166">
        <v>49.6</v>
      </c>
      <c r="S71" s="135">
        <v>49</v>
      </c>
      <c r="T71" s="136">
        <f t="shared" si="3"/>
        <v>49</v>
      </c>
      <c r="U71" s="133">
        <v>0</v>
      </c>
      <c r="V71" s="134">
        <v>0</v>
      </c>
      <c r="W71" s="165">
        <f>IF(OR(V71="снят",V71="н/я",V71="н/ф",V71="",V71=0),0,360-U71-V71)</f>
        <v>0</v>
      </c>
      <c r="X71" s="138">
        <f>SUM(J71:J73,M71:M73,Q71:Q73,T71:T73,W71)</f>
        <v>522.36</v>
      </c>
      <c r="Y71" s="139">
        <f>Y68+1</f>
        <v>22</v>
      </c>
    </row>
    <row r="72" spans="2:25" ht="12.75">
      <c r="B72" s="82"/>
      <c r="C72" s="83"/>
      <c r="D72" s="115">
        <v>2</v>
      </c>
      <c r="E72" s="115">
        <v>6514</v>
      </c>
      <c r="F72" s="83" t="s">
        <v>83</v>
      </c>
      <c r="G72" s="84" t="s">
        <v>84</v>
      </c>
      <c r="H72" s="140">
        <v>5</v>
      </c>
      <c r="I72" s="141">
        <v>45.04</v>
      </c>
      <c r="J72" s="168">
        <f t="shared" si="0"/>
        <v>69.96000000000001</v>
      </c>
      <c r="K72" s="144">
        <v>0</v>
      </c>
      <c r="L72" s="142">
        <v>33.5</v>
      </c>
      <c r="M72" s="162">
        <f t="shared" si="1"/>
        <v>66.5</v>
      </c>
      <c r="N72" s="169">
        <v>46.75</v>
      </c>
      <c r="O72" s="142">
        <v>14</v>
      </c>
      <c r="P72" s="170">
        <v>13</v>
      </c>
      <c r="Q72" s="91">
        <f t="shared" si="2"/>
        <v>27</v>
      </c>
      <c r="R72" s="169">
        <v>46.22</v>
      </c>
      <c r="S72" s="142">
        <v>22</v>
      </c>
      <c r="T72" s="91">
        <f t="shared" si="3"/>
        <v>22</v>
      </c>
      <c r="U72" s="140"/>
      <c r="V72" s="141"/>
      <c r="W72" s="168"/>
      <c r="X72" s="117"/>
      <c r="Y72" s="99"/>
    </row>
    <row r="73" spans="2:25" ht="12.75">
      <c r="B73" s="145"/>
      <c r="C73" s="146"/>
      <c r="D73" s="147">
        <v>3</v>
      </c>
      <c r="E73" s="147">
        <v>3021</v>
      </c>
      <c r="F73" s="146" t="s">
        <v>122</v>
      </c>
      <c r="G73" s="148" t="s">
        <v>244</v>
      </c>
      <c r="H73" s="149">
        <v>5</v>
      </c>
      <c r="I73" s="150">
        <v>49.8</v>
      </c>
      <c r="J73" s="171">
        <f aca="true" t="shared" si="4" ref="J73:J109">IF(OR(I73="снят",I73="н/я",I73="н/ф",I73="",I73=0),0,120-H73-I73)</f>
        <v>65.2</v>
      </c>
      <c r="K73" s="152">
        <v>0</v>
      </c>
      <c r="L73" s="151">
        <v>32.97</v>
      </c>
      <c r="M73" s="172">
        <f aca="true" t="shared" si="5" ref="M73:M109">IF(OR(L73="снят",L73="н/я",L73="н/ф",L73="",L73=0),0,100-K73-L73)</f>
        <v>67.03</v>
      </c>
      <c r="N73" s="173">
        <v>42.6</v>
      </c>
      <c r="O73" s="151">
        <v>30</v>
      </c>
      <c r="P73" s="174">
        <v>13</v>
      </c>
      <c r="Q73" s="153">
        <f aca="true" t="shared" si="6" ref="Q73:Q109">IF(OR(N73="снят",N73="н/я",N73="н/ф",N73=""),0,O73+P73)</f>
        <v>43</v>
      </c>
      <c r="R73" s="173">
        <v>24.38</v>
      </c>
      <c r="S73" s="151">
        <v>6</v>
      </c>
      <c r="T73" s="153">
        <f aca="true" t="shared" si="7" ref="T73:T109">IF(OR(R73="снят",R73="н/я",R73="н/ф",R73=""),0,S73)</f>
        <v>6</v>
      </c>
      <c r="U73" s="149"/>
      <c r="V73" s="150"/>
      <c r="W73" s="171"/>
      <c r="X73" s="154"/>
      <c r="Y73" s="155"/>
    </row>
    <row r="74" spans="2:25" ht="12.75">
      <c r="B74" s="82">
        <v>9019</v>
      </c>
      <c r="C74" s="83" t="s">
        <v>299</v>
      </c>
      <c r="D74" s="115">
        <v>1</v>
      </c>
      <c r="E74" s="115">
        <v>5503</v>
      </c>
      <c r="F74" s="83" t="s">
        <v>70</v>
      </c>
      <c r="G74" s="84" t="s">
        <v>129</v>
      </c>
      <c r="H74" s="140">
        <v>0</v>
      </c>
      <c r="I74" s="141">
        <v>44.67</v>
      </c>
      <c r="J74" s="168">
        <f t="shared" si="4"/>
        <v>75.33</v>
      </c>
      <c r="K74" s="144">
        <v>0</v>
      </c>
      <c r="L74" s="142">
        <v>33</v>
      </c>
      <c r="M74" s="168">
        <f t="shared" si="5"/>
        <v>67</v>
      </c>
      <c r="N74" s="169">
        <v>45.04</v>
      </c>
      <c r="O74" s="142">
        <v>39</v>
      </c>
      <c r="P74" s="170">
        <v>16</v>
      </c>
      <c r="Q74" s="143">
        <f t="shared" si="6"/>
        <v>55</v>
      </c>
      <c r="R74" s="169">
        <v>26.18</v>
      </c>
      <c r="S74" s="142">
        <v>14</v>
      </c>
      <c r="T74" s="143">
        <f t="shared" si="7"/>
        <v>14</v>
      </c>
      <c r="U74" s="140">
        <v>0</v>
      </c>
      <c r="V74" s="141">
        <v>0</v>
      </c>
      <c r="W74" s="168">
        <f>IF(OR(V74="снят",V74="н/я",V74="н/ф",V74="",V74=0),0,360-U74-V74)</f>
        <v>0</v>
      </c>
      <c r="X74" s="117">
        <f>SUM(J74:J76,M74:M76,Q74:Q76,T74:T76,W74)</f>
        <v>497.90999999999997</v>
      </c>
      <c r="Y74" s="118">
        <f>Y71+1</f>
        <v>23</v>
      </c>
    </row>
    <row r="75" spans="2:25" ht="12.75">
      <c r="B75" s="82"/>
      <c r="C75" s="83"/>
      <c r="D75" s="115">
        <v>2</v>
      </c>
      <c r="E75" s="115">
        <v>3012</v>
      </c>
      <c r="F75" s="83" t="s">
        <v>257</v>
      </c>
      <c r="G75" s="84" t="s">
        <v>270</v>
      </c>
      <c r="H75" s="140">
        <v>0</v>
      </c>
      <c r="I75" s="141" t="s">
        <v>105</v>
      </c>
      <c r="J75" s="168">
        <f t="shared" si="4"/>
        <v>0</v>
      </c>
      <c r="K75" s="144">
        <v>0</v>
      </c>
      <c r="L75" s="142">
        <v>39.92</v>
      </c>
      <c r="M75" s="162">
        <f t="shared" si="5"/>
        <v>60.08</v>
      </c>
      <c r="N75" s="169" t="s">
        <v>112</v>
      </c>
      <c r="O75" s="142">
        <v>0</v>
      </c>
      <c r="P75" s="170">
        <v>0</v>
      </c>
      <c r="Q75" s="91">
        <f t="shared" si="6"/>
        <v>0</v>
      </c>
      <c r="R75" s="169" t="s">
        <v>112</v>
      </c>
      <c r="S75" s="142">
        <v>0</v>
      </c>
      <c r="T75" s="91">
        <f t="shared" si="7"/>
        <v>0</v>
      </c>
      <c r="U75" s="140"/>
      <c r="V75" s="141"/>
      <c r="W75" s="168"/>
      <c r="X75" s="117"/>
      <c r="Y75" s="99"/>
    </row>
    <row r="76" spans="2:25" ht="12.75">
      <c r="B76" s="119"/>
      <c r="C76" s="120"/>
      <c r="D76" s="121">
        <v>3</v>
      </c>
      <c r="E76" s="121">
        <v>5519</v>
      </c>
      <c r="F76" s="120" t="s">
        <v>148</v>
      </c>
      <c r="G76" s="122" t="s">
        <v>149</v>
      </c>
      <c r="H76" s="123">
        <v>5</v>
      </c>
      <c r="I76" s="124">
        <v>51.04</v>
      </c>
      <c r="J76" s="175">
        <f t="shared" si="4"/>
        <v>63.96</v>
      </c>
      <c r="K76" s="126">
        <v>0</v>
      </c>
      <c r="L76" s="125">
        <v>35.46</v>
      </c>
      <c r="M76" s="158">
        <f t="shared" si="5"/>
        <v>64.53999999999999</v>
      </c>
      <c r="N76" s="164">
        <v>46.87</v>
      </c>
      <c r="O76" s="125">
        <v>36</v>
      </c>
      <c r="P76" s="160">
        <v>13</v>
      </c>
      <c r="Q76" s="88">
        <f t="shared" si="6"/>
        <v>49</v>
      </c>
      <c r="R76" s="164">
        <v>50.71</v>
      </c>
      <c r="S76" s="125">
        <v>49</v>
      </c>
      <c r="T76" s="88">
        <f t="shared" si="7"/>
        <v>49</v>
      </c>
      <c r="U76" s="123"/>
      <c r="V76" s="124"/>
      <c r="W76" s="175"/>
      <c r="X76" s="127"/>
      <c r="Y76" s="156"/>
    </row>
    <row r="77" spans="2:25" ht="12.75">
      <c r="B77" s="129">
        <v>9015</v>
      </c>
      <c r="C77" s="130" t="s">
        <v>302</v>
      </c>
      <c r="D77" s="131">
        <v>1</v>
      </c>
      <c r="E77" s="131">
        <v>3010</v>
      </c>
      <c r="F77" s="130" t="s">
        <v>75</v>
      </c>
      <c r="G77" s="132" t="s">
        <v>264</v>
      </c>
      <c r="H77" s="133">
        <v>0</v>
      </c>
      <c r="I77" s="134" t="s">
        <v>105</v>
      </c>
      <c r="J77" s="165">
        <f t="shared" si="4"/>
        <v>0</v>
      </c>
      <c r="K77" s="137">
        <v>0</v>
      </c>
      <c r="L77" s="135">
        <v>35.44</v>
      </c>
      <c r="M77" s="165">
        <f t="shared" si="5"/>
        <v>64.56</v>
      </c>
      <c r="N77" s="166">
        <v>45.97</v>
      </c>
      <c r="O77" s="135">
        <v>20</v>
      </c>
      <c r="P77" s="167">
        <v>13</v>
      </c>
      <c r="Q77" s="136">
        <f t="shared" si="6"/>
        <v>33</v>
      </c>
      <c r="R77" s="166" t="s">
        <v>112</v>
      </c>
      <c r="S77" s="135">
        <v>0</v>
      </c>
      <c r="T77" s="136">
        <f t="shared" si="7"/>
        <v>0</v>
      </c>
      <c r="U77" s="133">
        <v>0</v>
      </c>
      <c r="V77" s="134">
        <v>0</v>
      </c>
      <c r="W77" s="165">
        <f>IF(OR(V77="снят",V77="н/я",V77="н/ф",V77="",V77=0),0,360-U77-V77)</f>
        <v>0</v>
      </c>
      <c r="X77" s="138">
        <f>SUM(J77:J79,M77:M79,Q77:Q79,T77:T79,W77)</f>
        <v>483.38</v>
      </c>
      <c r="Y77" s="139">
        <f>Y74+1</f>
        <v>24</v>
      </c>
    </row>
    <row r="78" spans="2:25" ht="12.75">
      <c r="B78" s="82"/>
      <c r="C78" s="83"/>
      <c r="D78" s="115">
        <v>2</v>
      </c>
      <c r="E78" s="115">
        <v>5514</v>
      </c>
      <c r="F78" s="83" t="s">
        <v>159</v>
      </c>
      <c r="G78" s="84" t="s">
        <v>160</v>
      </c>
      <c r="H78" s="140">
        <v>10</v>
      </c>
      <c r="I78" s="141">
        <v>45.67</v>
      </c>
      <c r="J78" s="168">
        <f t="shared" si="4"/>
        <v>64.33</v>
      </c>
      <c r="K78" s="144">
        <v>5</v>
      </c>
      <c r="L78" s="142">
        <v>36.46</v>
      </c>
      <c r="M78" s="162">
        <f t="shared" si="5"/>
        <v>58.54</v>
      </c>
      <c r="N78" s="169">
        <v>58.31</v>
      </c>
      <c r="O78" s="142">
        <v>36</v>
      </c>
      <c r="P78" s="170">
        <v>3</v>
      </c>
      <c r="Q78" s="91">
        <f t="shared" si="6"/>
        <v>39</v>
      </c>
      <c r="R78" s="169">
        <v>53.09</v>
      </c>
      <c r="S78" s="142">
        <v>44</v>
      </c>
      <c r="T78" s="91">
        <f t="shared" si="7"/>
        <v>44</v>
      </c>
      <c r="U78" s="140"/>
      <c r="V78" s="141"/>
      <c r="W78" s="168"/>
      <c r="X78" s="117"/>
      <c r="Y78" s="99"/>
    </row>
    <row r="79" spans="2:25" ht="12.75">
      <c r="B79" s="145"/>
      <c r="C79" s="146"/>
      <c r="D79" s="147">
        <v>3</v>
      </c>
      <c r="E79" s="147">
        <v>3008</v>
      </c>
      <c r="F79" s="146" t="s">
        <v>251</v>
      </c>
      <c r="G79" s="148" t="s">
        <v>252</v>
      </c>
      <c r="H79" s="149">
        <v>5</v>
      </c>
      <c r="I79" s="150">
        <v>51.31</v>
      </c>
      <c r="J79" s="171">
        <f t="shared" si="4"/>
        <v>63.69</v>
      </c>
      <c r="K79" s="152">
        <v>5</v>
      </c>
      <c r="L79" s="151">
        <v>40.74</v>
      </c>
      <c r="M79" s="172">
        <f t="shared" si="5"/>
        <v>54.26</v>
      </c>
      <c r="N79" s="173">
        <v>45.08</v>
      </c>
      <c r="O79" s="151">
        <v>33</v>
      </c>
      <c r="P79" s="174">
        <v>16</v>
      </c>
      <c r="Q79" s="153">
        <f t="shared" si="6"/>
        <v>49</v>
      </c>
      <c r="R79" s="173">
        <v>22.92</v>
      </c>
      <c r="S79" s="151">
        <v>13</v>
      </c>
      <c r="T79" s="153">
        <f t="shared" si="7"/>
        <v>13</v>
      </c>
      <c r="U79" s="149"/>
      <c r="V79" s="150"/>
      <c r="W79" s="171"/>
      <c r="X79" s="154"/>
      <c r="Y79" s="155"/>
    </row>
    <row r="80" spans="2:25" ht="12.75">
      <c r="B80" s="82">
        <v>9010</v>
      </c>
      <c r="C80" s="83" t="s">
        <v>304</v>
      </c>
      <c r="D80" s="115">
        <v>1</v>
      </c>
      <c r="E80" s="115">
        <v>5501</v>
      </c>
      <c r="F80" s="83" t="s">
        <v>150</v>
      </c>
      <c r="G80" s="84" t="s">
        <v>151</v>
      </c>
      <c r="H80" s="140">
        <v>5</v>
      </c>
      <c r="I80" s="141">
        <v>51.94</v>
      </c>
      <c r="J80" s="168">
        <f t="shared" si="4"/>
        <v>63.06</v>
      </c>
      <c r="K80" s="144">
        <v>0</v>
      </c>
      <c r="L80" s="142">
        <v>36.22</v>
      </c>
      <c r="M80" s="168">
        <f t="shared" si="5"/>
        <v>63.78</v>
      </c>
      <c r="N80" s="169">
        <v>44.55</v>
      </c>
      <c r="O80" s="142">
        <v>30</v>
      </c>
      <c r="P80" s="170">
        <v>16</v>
      </c>
      <c r="Q80" s="143">
        <f t="shared" si="6"/>
        <v>46</v>
      </c>
      <c r="R80" s="169">
        <v>18.27</v>
      </c>
      <c r="S80" s="142">
        <v>7</v>
      </c>
      <c r="T80" s="143">
        <f t="shared" si="7"/>
        <v>7</v>
      </c>
      <c r="U80" s="140">
        <v>0</v>
      </c>
      <c r="V80" s="141">
        <v>0</v>
      </c>
      <c r="W80" s="168">
        <f>IF(OR(V80="снят",V80="н/я",V80="н/ф",V80="",V80=0),0,360-U80-V80)</f>
        <v>0</v>
      </c>
      <c r="X80" s="117">
        <f>SUM(J80:J82,M80:M82,Q80:Q82,T80:T82,W80)</f>
        <v>474.11</v>
      </c>
      <c r="Y80" s="118">
        <f>Y77+1</f>
        <v>25</v>
      </c>
    </row>
    <row r="81" spans="2:25" ht="12.75">
      <c r="B81" s="82"/>
      <c r="C81" s="83"/>
      <c r="D81" s="115">
        <v>2</v>
      </c>
      <c r="E81" s="115">
        <v>4014</v>
      </c>
      <c r="F81" s="83" t="s">
        <v>229</v>
      </c>
      <c r="G81" s="84" t="s">
        <v>230</v>
      </c>
      <c r="H81" s="140">
        <v>5</v>
      </c>
      <c r="I81" s="141">
        <v>74.15</v>
      </c>
      <c r="J81" s="168">
        <f t="shared" si="4"/>
        <v>40.849999999999994</v>
      </c>
      <c r="K81" s="144">
        <v>5</v>
      </c>
      <c r="L81" s="142">
        <v>45.93</v>
      </c>
      <c r="M81" s="162">
        <f t="shared" si="5"/>
        <v>49.07</v>
      </c>
      <c r="N81" s="169">
        <v>49.99</v>
      </c>
      <c r="O81" s="142">
        <v>15</v>
      </c>
      <c r="P81" s="170">
        <v>5</v>
      </c>
      <c r="Q81" s="91">
        <f t="shared" si="6"/>
        <v>20</v>
      </c>
      <c r="R81" s="169">
        <v>49.37</v>
      </c>
      <c r="S81" s="142">
        <v>40</v>
      </c>
      <c r="T81" s="91">
        <f t="shared" si="7"/>
        <v>40</v>
      </c>
      <c r="U81" s="140"/>
      <c r="V81" s="141"/>
      <c r="W81" s="168"/>
      <c r="X81" s="117"/>
      <c r="Y81" s="99"/>
    </row>
    <row r="82" spans="2:25" ht="12.75">
      <c r="B82" s="119"/>
      <c r="C82" s="120"/>
      <c r="D82" s="121">
        <v>3</v>
      </c>
      <c r="E82" s="121">
        <v>5532</v>
      </c>
      <c r="F82" s="120" t="s">
        <v>168</v>
      </c>
      <c r="G82" s="122" t="s">
        <v>169</v>
      </c>
      <c r="H82" s="123">
        <v>0</v>
      </c>
      <c r="I82" s="124" t="s">
        <v>105</v>
      </c>
      <c r="J82" s="175">
        <f t="shared" si="4"/>
        <v>0</v>
      </c>
      <c r="K82" s="126">
        <v>0</v>
      </c>
      <c r="L82" s="125">
        <v>33.65</v>
      </c>
      <c r="M82" s="158">
        <f t="shared" si="5"/>
        <v>66.35</v>
      </c>
      <c r="N82" s="164">
        <v>46.26</v>
      </c>
      <c r="O82" s="125">
        <v>25</v>
      </c>
      <c r="P82" s="160">
        <v>11</v>
      </c>
      <c r="Q82" s="88">
        <f t="shared" si="6"/>
        <v>36</v>
      </c>
      <c r="R82" s="164">
        <v>42.71</v>
      </c>
      <c r="S82" s="125">
        <v>42</v>
      </c>
      <c r="T82" s="88">
        <f t="shared" si="7"/>
        <v>42</v>
      </c>
      <c r="U82" s="123"/>
      <c r="V82" s="124"/>
      <c r="W82" s="175"/>
      <c r="X82" s="127"/>
      <c r="Y82" s="156"/>
    </row>
    <row r="83" spans="2:25" ht="12.75">
      <c r="B83" s="129">
        <v>9021</v>
      </c>
      <c r="C83" s="130" t="s">
        <v>303</v>
      </c>
      <c r="D83" s="131">
        <v>1</v>
      </c>
      <c r="E83" s="131">
        <v>6512</v>
      </c>
      <c r="F83" s="130" t="s">
        <v>97</v>
      </c>
      <c r="G83" s="132" t="s">
        <v>98</v>
      </c>
      <c r="H83" s="133">
        <v>15</v>
      </c>
      <c r="I83" s="134">
        <v>44</v>
      </c>
      <c r="J83" s="165">
        <f t="shared" si="4"/>
        <v>61</v>
      </c>
      <c r="K83" s="137">
        <v>0</v>
      </c>
      <c r="L83" s="135">
        <v>33.04</v>
      </c>
      <c r="M83" s="165">
        <f t="shared" si="5"/>
        <v>66.96000000000001</v>
      </c>
      <c r="N83" s="166">
        <v>43.08</v>
      </c>
      <c r="O83" s="135">
        <v>28</v>
      </c>
      <c r="P83" s="167">
        <v>16</v>
      </c>
      <c r="Q83" s="136">
        <f t="shared" si="6"/>
        <v>44</v>
      </c>
      <c r="R83" s="166">
        <v>53.44</v>
      </c>
      <c r="S83" s="135">
        <v>37</v>
      </c>
      <c r="T83" s="136">
        <f t="shared" si="7"/>
        <v>37</v>
      </c>
      <c r="U83" s="133">
        <v>0</v>
      </c>
      <c r="V83" s="134">
        <v>0</v>
      </c>
      <c r="W83" s="165">
        <f>IF(OR(V83="снят",V83="н/я",V83="н/ф",V83="",V83=0),0,360-U83-V83)</f>
        <v>0</v>
      </c>
      <c r="X83" s="138">
        <f>SUM(J83:J85,M83:M85,Q83:Q85,T83:T85,W83)</f>
        <v>455.83</v>
      </c>
      <c r="Y83" s="139">
        <f>Y80+1</f>
        <v>26</v>
      </c>
    </row>
    <row r="84" spans="2:25" ht="12.75">
      <c r="B84" s="82"/>
      <c r="C84" s="83"/>
      <c r="D84" s="115">
        <v>2</v>
      </c>
      <c r="E84" s="115">
        <v>4020</v>
      </c>
      <c r="F84" s="83" t="s">
        <v>75</v>
      </c>
      <c r="G84" s="84" t="s">
        <v>226</v>
      </c>
      <c r="H84" s="140">
        <v>0</v>
      </c>
      <c r="I84" s="141" t="s">
        <v>105</v>
      </c>
      <c r="J84" s="168">
        <f t="shared" si="4"/>
        <v>0</v>
      </c>
      <c r="K84" s="144">
        <v>0</v>
      </c>
      <c r="L84" s="142">
        <v>36.01</v>
      </c>
      <c r="M84" s="162">
        <f t="shared" si="5"/>
        <v>63.99</v>
      </c>
      <c r="N84" s="169">
        <v>47.55</v>
      </c>
      <c r="O84" s="142">
        <v>27</v>
      </c>
      <c r="P84" s="170">
        <v>10</v>
      </c>
      <c r="Q84" s="91">
        <f t="shared" si="6"/>
        <v>37</v>
      </c>
      <c r="R84" s="169" t="s">
        <v>112</v>
      </c>
      <c r="S84" s="142">
        <v>0</v>
      </c>
      <c r="T84" s="91">
        <f t="shared" si="7"/>
        <v>0</v>
      </c>
      <c r="U84" s="140"/>
      <c r="V84" s="141"/>
      <c r="W84" s="168"/>
      <c r="X84" s="117"/>
      <c r="Y84" s="99"/>
    </row>
    <row r="85" spans="2:25" ht="12.75">
      <c r="B85" s="145"/>
      <c r="C85" s="146"/>
      <c r="D85" s="147">
        <v>3</v>
      </c>
      <c r="E85" s="147">
        <v>6524</v>
      </c>
      <c r="F85" s="146" t="s">
        <v>103</v>
      </c>
      <c r="G85" s="148" t="s">
        <v>104</v>
      </c>
      <c r="H85" s="149">
        <v>5</v>
      </c>
      <c r="I85" s="150">
        <v>45.12</v>
      </c>
      <c r="J85" s="171">
        <f t="shared" si="4"/>
        <v>69.88</v>
      </c>
      <c r="K85" s="152">
        <v>0</v>
      </c>
      <c r="L85" s="151" t="s">
        <v>105</v>
      </c>
      <c r="M85" s="172">
        <f t="shared" si="5"/>
        <v>0</v>
      </c>
      <c r="N85" s="173">
        <v>44.05</v>
      </c>
      <c r="O85" s="151">
        <v>38</v>
      </c>
      <c r="P85" s="174">
        <v>11</v>
      </c>
      <c r="Q85" s="153">
        <f t="shared" si="6"/>
        <v>49</v>
      </c>
      <c r="R85" s="173">
        <v>43.81</v>
      </c>
      <c r="S85" s="151">
        <v>27</v>
      </c>
      <c r="T85" s="153">
        <f t="shared" si="7"/>
        <v>27</v>
      </c>
      <c r="U85" s="149"/>
      <c r="V85" s="150"/>
      <c r="W85" s="171"/>
      <c r="X85" s="154"/>
      <c r="Y85" s="155"/>
    </row>
    <row r="86" spans="2:25" ht="12.75">
      <c r="B86" s="82">
        <v>9009</v>
      </c>
      <c r="C86" s="83" t="s">
        <v>305</v>
      </c>
      <c r="D86" s="115">
        <v>1</v>
      </c>
      <c r="E86" s="115">
        <v>5527</v>
      </c>
      <c r="F86" s="83" t="s">
        <v>150</v>
      </c>
      <c r="G86" s="84" t="s">
        <v>182</v>
      </c>
      <c r="H86" s="140">
        <v>0</v>
      </c>
      <c r="I86" s="141" t="s">
        <v>105</v>
      </c>
      <c r="J86" s="168">
        <f t="shared" si="4"/>
        <v>0</v>
      </c>
      <c r="K86" s="144">
        <v>0</v>
      </c>
      <c r="L86" s="142" t="s">
        <v>105</v>
      </c>
      <c r="M86" s="168">
        <f t="shared" si="5"/>
        <v>0</v>
      </c>
      <c r="N86" s="169">
        <v>46.94</v>
      </c>
      <c r="O86" s="142">
        <v>32</v>
      </c>
      <c r="P86" s="170">
        <v>16</v>
      </c>
      <c r="Q86" s="143">
        <f t="shared" si="6"/>
        <v>48</v>
      </c>
      <c r="R86" s="169">
        <v>30.2</v>
      </c>
      <c r="S86" s="142">
        <v>29</v>
      </c>
      <c r="T86" s="143">
        <f t="shared" si="7"/>
        <v>29</v>
      </c>
      <c r="U86" s="140">
        <v>0</v>
      </c>
      <c r="V86" s="141">
        <v>0</v>
      </c>
      <c r="W86" s="168">
        <f>IF(OR(V86="снят",V86="н/я",V86="н/ф",V86="",V86=0),0,360-U86-V86)</f>
        <v>0</v>
      </c>
      <c r="X86" s="117">
        <f>SUM(J86:J88,M86:M88,Q86:Q88,T86:T88,W86)</f>
        <v>446.32000000000005</v>
      </c>
      <c r="Y86" s="118">
        <f>Y83+1</f>
        <v>27</v>
      </c>
    </row>
    <row r="87" spans="2:25" ht="12.75">
      <c r="B87" s="82"/>
      <c r="C87" s="83"/>
      <c r="D87" s="115">
        <v>2</v>
      </c>
      <c r="E87" s="115">
        <v>3026</v>
      </c>
      <c r="F87" s="83" t="s">
        <v>255</v>
      </c>
      <c r="G87" s="84" t="s">
        <v>259</v>
      </c>
      <c r="H87" s="140">
        <v>20</v>
      </c>
      <c r="I87" s="141">
        <v>63.57</v>
      </c>
      <c r="J87" s="168">
        <f t="shared" si="4"/>
        <v>36.43</v>
      </c>
      <c r="K87" s="144">
        <v>0</v>
      </c>
      <c r="L87" s="142">
        <v>38.81</v>
      </c>
      <c r="M87" s="162">
        <f t="shared" si="5"/>
        <v>61.19</v>
      </c>
      <c r="N87" s="169">
        <v>48.46</v>
      </c>
      <c r="O87" s="142">
        <v>22</v>
      </c>
      <c r="P87" s="170">
        <v>5</v>
      </c>
      <c r="Q87" s="91">
        <f t="shared" si="6"/>
        <v>27</v>
      </c>
      <c r="R87" s="169">
        <v>47.88</v>
      </c>
      <c r="S87" s="142">
        <v>41</v>
      </c>
      <c r="T87" s="91">
        <f t="shared" si="7"/>
        <v>41</v>
      </c>
      <c r="U87" s="140"/>
      <c r="V87" s="141"/>
      <c r="W87" s="168"/>
      <c r="X87" s="117"/>
      <c r="Y87" s="99"/>
    </row>
    <row r="88" spans="2:25" ht="12.75">
      <c r="B88" s="119"/>
      <c r="C88" s="120"/>
      <c r="D88" s="121">
        <v>3</v>
      </c>
      <c r="E88" s="121">
        <v>5521</v>
      </c>
      <c r="F88" s="120" t="s">
        <v>157</v>
      </c>
      <c r="G88" s="122" t="s">
        <v>158</v>
      </c>
      <c r="H88" s="123">
        <v>5</v>
      </c>
      <c r="I88" s="124">
        <v>39.23</v>
      </c>
      <c r="J88" s="175">
        <f t="shared" si="4"/>
        <v>75.77000000000001</v>
      </c>
      <c r="K88" s="126">
        <v>10</v>
      </c>
      <c r="L88" s="125">
        <v>34.07</v>
      </c>
      <c r="M88" s="158">
        <f t="shared" si="5"/>
        <v>55.93</v>
      </c>
      <c r="N88" s="164">
        <v>46.9</v>
      </c>
      <c r="O88" s="125">
        <v>30</v>
      </c>
      <c r="P88" s="160">
        <v>13</v>
      </c>
      <c r="Q88" s="88">
        <f t="shared" si="6"/>
        <v>43</v>
      </c>
      <c r="R88" s="164">
        <v>44.72</v>
      </c>
      <c r="S88" s="125">
        <v>29</v>
      </c>
      <c r="T88" s="88">
        <f t="shared" si="7"/>
        <v>29</v>
      </c>
      <c r="U88" s="123"/>
      <c r="V88" s="124"/>
      <c r="W88" s="175"/>
      <c r="X88" s="127"/>
      <c r="Y88" s="156"/>
    </row>
    <row r="89" spans="2:25" ht="12.75">
      <c r="B89" s="129">
        <v>9033</v>
      </c>
      <c r="C89" s="130" t="s">
        <v>309</v>
      </c>
      <c r="D89" s="131">
        <v>1</v>
      </c>
      <c r="E89" s="131">
        <v>4018</v>
      </c>
      <c r="F89" s="130" t="s">
        <v>194</v>
      </c>
      <c r="G89" s="132" t="s">
        <v>206</v>
      </c>
      <c r="H89" s="133">
        <v>0</v>
      </c>
      <c r="I89" s="134">
        <v>49.12</v>
      </c>
      <c r="J89" s="165">
        <f t="shared" si="4"/>
        <v>70.88</v>
      </c>
      <c r="K89" s="137">
        <v>5</v>
      </c>
      <c r="L89" s="135">
        <v>35.88</v>
      </c>
      <c r="M89" s="165">
        <f t="shared" si="5"/>
        <v>59.12</v>
      </c>
      <c r="N89" s="166">
        <v>49.47</v>
      </c>
      <c r="O89" s="135">
        <v>29</v>
      </c>
      <c r="P89" s="167">
        <v>5</v>
      </c>
      <c r="Q89" s="136">
        <f t="shared" si="6"/>
        <v>34</v>
      </c>
      <c r="R89" s="166">
        <v>40.68</v>
      </c>
      <c r="S89" s="135">
        <v>25</v>
      </c>
      <c r="T89" s="136">
        <f t="shared" si="7"/>
        <v>25</v>
      </c>
      <c r="U89" s="133">
        <v>0</v>
      </c>
      <c r="V89" s="134">
        <v>0</v>
      </c>
      <c r="W89" s="165">
        <f>IF(OR(V89="снят",V89="н/я",V89="н/ф",V89="",V89=0),0,360-U89-V89)</f>
        <v>0</v>
      </c>
      <c r="X89" s="138">
        <f>SUM(J89:J91,M89:M91,Q89:Q91,T89:T91,W89)</f>
        <v>381.64</v>
      </c>
      <c r="Y89" s="139">
        <f>Y86+1</f>
        <v>28</v>
      </c>
    </row>
    <row r="90" spans="2:25" ht="12.75">
      <c r="B90" s="82"/>
      <c r="C90" s="83"/>
      <c r="D90" s="115">
        <v>2</v>
      </c>
      <c r="E90" s="115">
        <v>6511</v>
      </c>
      <c r="F90" s="83" t="s">
        <v>113</v>
      </c>
      <c r="G90" s="84" t="s">
        <v>114</v>
      </c>
      <c r="H90" s="140">
        <v>0</v>
      </c>
      <c r="I90" s="141" t="s">
        <v>105</v>
      </c>
      <c r="J90" s="168">
        <f t="shared" si="4"/>
        <v>0</v>
      </c>
      <c r="K90" s="144">
        <v>0</v>
      </c>
      <c r="L90" s="142" t="s">
        <v>105</v>
      </c>
      <c r="M90" s="162">
        <f t="shared" si="5"/>
        <v>0</v>
      </c>
      <c r="N90" s="169">
        <v>44.8</v>
      </c>
      <c r="O90" s="142">
        <v>25</v>
      </c>
      <c r="P90" s="170">
        <v>13</v>
      </c>
      <c r="Q90" s="91">
        <f t="shared" si="6"/>
        <v>38</v>
      </c>
      <c r="R90" s="169">
        <v>48.39</v>
      </c>
      <c r="S90" s="142">
        <v>49</v>
      </c>
      <c r="T90" s="91">
        <f t="shared" si="7"/>
        <v>49</v>
      </c>
      <c r="U90" s="140"/>
      <c r="V90" s="141"/>
      <c r="W90" s="168"/>
      <c r="X90" s="117"/>
      <c r="Y90" s="99"/>
    </row>
    <row r="91" spans="2:25" ht="12.75">
      <c r="B91" s="145"/>
      <c r="C91" s="146"/>
      <c r="D91" s="147">
        <v>3</v>
      </c>
      <c r="E91" s="147">
        <v>4001</v>
      </c>
      <c r="F91" s="146" t="s">
        <v>185</v>
      </c>
      <c r="G91" s="148" t="s">
        <v>231</v>
      </c>
      <c r="H91" s="149">
        <v>0</v>
      </c>
      <c r="I91" s="150" t="s">
        <v>105</v>
      </c>
      <c r="J91" s="171">
        <f t="shared" si="4"/>
        <v>0</v>
      </c>
      <c r="K91" s="152">
        <v>10</v>
      </c>
      <c r="L91" s="151">
        <v>49.36</v>
      </c>
      <c r="M91" s="172">
        <f t="shared" si="5"/>
        <v>40.64</v>
      </c>
      <c r="N91" s="173">
        <v>47.09</v>
      </c>
      <c r="O91" s="151">
        <v>24</v>
      </c>
      <c r="P91" s="174">
        <v>13</v>
      </c>
      <c r="Q91" s="153">
        <f t="shared" si="6"/>
        <v>37</v>
      </c>
      <c r="R91" s="173">
        <v>57.26</v>
      </c>
      <c r="S91" s="151">
        <v>28</v>
      </c>
      <c r="T91" s="153">
        <f t="shared" si="7"/>
        <v>28</v>
      </c>
      <c r="U91" s="149"/>
      <c r="V91" s="150"/>
      <c r="W91" s="171"/>
      <c r="X91" s="154"/>
      <c r="Y91" s="155"/>
    </row>
    <row r="92" spans="2:25" ht="12.75">
      <c r="B92" s="82">
        <v>9027</v>
      </c>
      <c r="C92" s="83" t="s">
        <v>306</v>
      </c>
      <c r="D92" s="115">
        <v>1</v>
      </c>
      <c r="E92" s="115">
        <v>4024</v>
      </c>
      <c r="F92" s="83" t="s">
        <v>227</v>
      </c>
      <c r="G92" s="84" t="s">
        <v>228</v>
      </c>
      <c r="H92" s="140">
        <v>0</v>
      </c>
      <c r="I92" s="141" t="s">
        <v>105</v>
      </c>
      <c r="J92" s="168">
        <f t="shared" si="4"/>
        <v>0</v>
      </c>
      <c r="K92" s="144">
        <v>0</v>
      </c>
      <c r="L92" s="142">
        <v>36.55</v>
      </c>
      <c r="M92" s="168">
        <f t="shared" si="5"/>
        <v>63.45</v>
      </c>
      <c r="N92" s="169">
        <v>42.21</v>
      </c>
      <c r="O92" s="142">
        <v>20</v>
      </c>
      <c r="P92" s="170">
        <v>20</v>
      </c>
      <c r="Q92" s="143">
        <f t="shared" si="6"/>
        <v>40</v>
      </c>
      <c r="R92" s="169">
        <v>44.62</v>
      </c>
      <c r="S92" s="142">
        <v>42</v>
      </c>
      <c r="T92" s="143">
        <f t="shared" si="7"/>
        <v>42</v>
      </c>
      <c r="U92" s="140">
        <v>0</v>
      </c>
      <c r="V92" s="141">
        <v>0</v>
      </c>
      <c r="W92" s="168">
        <f>IF(OR(V92="снят",V92="н/я",V92="н/ф",V92="",V92=0),0,360-U92-V92)</f>
        <v>0</v>
      </c>
      <c r="X92" s="117">
        <f>SUM(J92:J94,M92:M94,Q92:Q94,T92:T94,W92)</f>
        <v>377.61</v>
      </c>
      <c r="Y92" s="118">
        <f>Y89+1</f>
        <v>29</v>
      </c>
    </row>
    <row r="93" spans="2:25" ht="12.75">
      <c r="B93" s="82"/>
      <c r="C93" s="83"/>
      <c r="D93" s="115">
        <v>2</v>
      </c>
      <c r="E93" s="115">
        <v>5508</v>
      </c>
      <c r="F93" s="83" t="s">
        <v>127</v>
      </c>
      <c r="G93" s="84" t="s">
        <v>128</v>
      </c>
      <c r="H93" s="140">
        <v>0</v>
      </c>
      <c r="I93" s="141">
        <v>44.4</v>
      </c>
      <c r="J93" s="168">
        <f t="shared" si="4"/>
        <v>75.6</v>
      </c>
      <c r="K93" s="144">
        <v>0</v>
      </c>
      <c r="L93" s="142">
        <v>32.44</v>
      </c>
      <c r="M93" s="162">
        <f t="shared" si="5"/>
        <v>67.56</v>
      </c>
      <c r="N93" s="169">
        <v>41.13</v>
      </c>
      <c r="O93" s="142">
        <v>32</v>
      </c>
      <c r="P93" s="170">
        <v>12</v>
      </c>
      <c r="Q93" s="91">
        <f t="shared" si="6"/>
        <v>44</v>
      </c>
      <c r="R93" s="169">
        <v>42.34</v>
      </c>
      <c r="S93" s="142">
        <v>45</v>
      </c>
      <c r="T93" s="91">
        <f t="shared" si="7"/>
        <v>45</v>
      </c>
      <c r="U93" s="140"/>
      <c r="V93" s="141"/>
      <c r="W93" s="168"/>
      <c r="X93" s="117"/>
      <c r="Y93" s="99"/>
    </row>
    <row r="94" spans="2:25" ht="12.75">
      <c r="B94" s="119"/>
      <c r="C94" s="120"/>
      <c r="D94" s="121">
        <v>3</v>
      </c>
      <c r="E94" s="121">
        <v>4025</v>
      </c>
      <c r="F94" s="120" t="s">
        <v>233</v>
      </c>
      <c r="G94" s="122" t="s">
        <v>234</v>
      </c>
      <c r="H94" s="123">
        <v>0</v>
      </c>
      <c r="I94" s="124" t="s">
        <v>112</v>
      </c>
      <c r="J94" s="175">
        <f t="shared" si="4"/>
        <v>0</v>
      </c>
      <c r="K94" s="126">
        <v>0</v>
      </c>
      <c r="L94" s="125" t="s">
        <v>105</v>
      </c>
      <c r="M94" s="158">
        <f t="shared" si="5"/>
        <v>0</v>
      </c>
      <c r="N94" s="164" t="s">
        <v>112</v>
      </c>
      <c r="O94" s="125">
        <v>0</v>
      </c>
      <c r="P94" s="160">
        <v>0</v>
      </c>
      <c r="Q94" s="88">
        <f t="shared" si="6"/>
        <v>0</v>
      </c>
      <c r="R94" s="164" t="s">
        <v>112</v>
      </c>
      <c r="S94" s="125">
        <v>0</v>
      </c>
      <c r="T94" s="88">
        <f t="shared" si="7"/>
        <v>0</v>
      </c>
      <c r="U94" s="123"/>
      <c r="V94" s="124"/>
      <c r="W94" s="175"/>
      <c r="X94" s="127"/>
      <c r="Y94" s="156"/>
    </row>
    <row r="95" spans="2:25" ht="12.75">
      <c r="B95" s="129">
        <v>9025</v>
      </c>
      <c r="C95" s="130" t="s">
        <v>308</v>
      </c>
      <c r="D95" s="131">
        <v>1</v>
      </c>
      <c r="E95" s="131">
        <v>3018</v>
      </c>
      <c r="F95" s="130" t="s">
        <v>265</v>
      </c>
      <c r="G95" s="132" t="s">
        <v>266</v>
      </c>
      <c r="H95" s="133">
        <v>0</v>
      </c>
      <c r="I95" s="134" t="s">
        <v>105</v>
      </c>
      <c r="J95" s="165">
        <f t="shared" si="4"/>
        <v>0</v>
      </c>
      <c r="K95" s="137">
        <v>0</v>
      </c>
      <c r="L95" s="135">
        <v>36.84</v>
      </c>
      <c r="M95" s="165">
        <f t="shared" si="5"/>
        <v>63.16</v>
      </c>
      <c r="N95" s="166">
        <v>45.61</v>
      </c>
      <c r="O95" s="135">
        <v>27</v>
      </c>
      <c r="P95" s="167">
        <v>13</v>
      </c>
      <c r="Q95" s="136">
        <f t="shared" si="6"/>
        <v>40</v>
      </c>
      <c r="R95" s="166">
        <v>51.52</v>
      </c>
      <c r="S95" s="135">
        <v>37</v>
      </c>
      <c r="T95" s="136">
        <f t="shared" si="7"/>
        <v>37</v>
      </c>
      <c r="U95" s="133">
        <v>0</v>
      </c>
      <c r="V95" s="134">
        <v>0</v>
      </c>
      <c r="W95" s="165">
        <f>IF(OR(V95="снят",V95="н/я",V95="н/ф",V95="",V95=0),0,360-U95-V95)</f>
        <v>0</v>
      </c>
      <c r="X95" s="138">
        <f>SUM(J95:J97,M95:M97,Q95:Q97,T95:T97,W95)</f>
        <v>348.82</v>
      </c>
      <c r="Y95" s="139">
        <f>Y92+1</f>
        <v>30</v>
      </c>
    </row>
    <row r="96" spans="2:25" ht="12.75">
      <c r="B96" s="82"/>
      <c r="C96" s="83"/>
      <c r="D96" s="115">
        <v>2</v>
      </c>
      <c r="E96" s="115">
        <v>5523</v>
      </c>
      <c r="F96" s="83" t="s">
        <v>170</v>
      </c>
      <c r="G96" s="84" t="s">
        <v>171</v>
      </c>
      <c r="H96" s="140">
        <v>0</v>
      </c>
      <c r="I96" s="141" t="s">
        <v>105</v>
      </c>
      <c r="J96" s="168">
        <f t="shared" si="4"/>
        <v>0</v>
      </c>
      <c r="K96" s="144">
        <v>0</v>
      </c>
      <c r="L96" s="142">
        <v>34.2</v>
      </c>
      <c r="M96" s="162">
        <f t="shared" si="5"/>
        <v>65.8</v>
      </c>
      <c r="N96" s="169" t="s">
        <v>105</v>
      </c>
      <c r="O96" s="142">
        <v>0</v>
      </c>
      <c r="P96" s="170">
        <v>0</v>
      </c>
      <c r="Q96" s="91">
        <f t="shared" si="6"/>
        <v>0</v>
      </c>
      <c r="R96" s="169">
        <v>19.77</v>
      </c>
      <c r="S96" s="142">
        <v>9</v>
      </c>
      <c r="T96" s="91">
        <f t="shared" si="7"/>
        <v>9</v>
      </c>
      <c r="U96" s="140"/>
      <c r="V96" s="141"/>
      <c r="W96" s="168"/>
      <c r="X96" s="117"/>
      <c r="Y96" s="99"/>
    </row>
    <row r="97" spans="2:25" ht="12.75">
      <c r="B97" s="145"/>
      <c r="C97" s="146"/>
      <c r="D97" s="147">
        <v>3</v>
      </c>
      <c r="E97" s="147">
        <v>3027</v>
      </c>
      <c r="F97" s="146" t="s">
        <v>267</v>
      </c>
      <c r="G97" s="148" t="s">
        <v>268</v>
      </c>
      <c r="H97" s="149">
        <v>10</v>
      </c>
      <c r="I97" s="150">
        <v>57.14</v>
      </c>
      <c r="J97" s="171">
        <f t="shared" si="4"/>
        <v>52.86</v>
      </c>
      <c r="K97" s="152">
        <v>0</v>
      </c>
      <c r="L97" s="151" t="s">
        <v>105</v>
      </c>
      <c r="M97" s="172">
        <f t="shared" si="5"/>
        <v>0</v>
      </c>
      <c r="N97" s="173">
        <v>44.63</v>
      </c>
      <c r="O97" s="151">
        <v>27</v>
      </c>
      <c r="P97" s="174">
        <v>16</v>
      </c>
      <c r="Q97" s="153">
        <f t="shared" si="6"/>
        <v>43</v>
      </c>
      <c r="R97" s="173">
        <v>53.74</v>
      </c>
      <c r="S97" s="151">
        <v>38</v>
      </c>
      <c r="T97" s="153">
        <f t="shared" si="7"/>
        <v>38</v>
      </c>
      <c r="U97" s="149"/>
      <c r="V97" s="150"/>
      <c r="W97" s="171"/>
      <c r="X97" s="154"/>
      <c r="Y97" s="155"/>
    </row>
    <row r="98" spans="2:25" ht="12.75">
      <c r="B98" s="82">
        <v>9022</v>
      </c>
      <c r="C98" s="83" t="s">
        <v>307</v>
      </c>
      <c r="D98" s="115">
        <v>1</v>
      </c>
      <c r="E98" s="115">
        <v>3003</v>
      </c>
      <c r="F98" s="83" t="s">
        <v>148</v>
      </c>
      <c r="G98" s="84" t="s">
        <v>243</v>
      </c>
      <c r="H98" s="140">
        <v>0</v>
      </c>
      <c r="I98" s="141">
        <v>51.08</v>
      </c>
      <c r="J98" s="168">
        <f t="shared" si="4"/>
        <v>68.92</v>
      </c>
      <c r="K98" s="144">
        <v>0</v>
      </c>
      <c r="L98" s="142">
        <v>34.74</v>
      </c>
      <c r="M98" s="168">
        <f t="shared" si="5"/>
        <v>65.25999999999999</v>
      </c>
      <c r="N98" s="169">
        <v>46.88</v>
      </c>
      <c r="O98" s="142">
        <v>22</v>
      </c>
      <c r="P98" s="170">
        <v>11</v>
      </c>
      <c r="Q98" s="143">
        <f t="shared" si="6"/>
        <v>33</v>
      </c>
      <c r="R98" s="169">
        <v>17.02</v>
      </c>
      <c r="S98" s="142">
        <v>1</v>
      </c>
      <c r="T98" s="143">
        <f t="shared" si="7"/>
        <v>1</v>
      </c>
      <c r="U98" s="140">
        <v>0</v>
      </c>
      <c r="V98" s="141">
        <v>0</v>
      </c>
      <c r="W98" s="168">
        <f>IF(OR(V98="снят",V98="н/я",V98="н/ф",V98="",V98=0),0,360-U98-V98)</f>
        <v>0</v>
      </c>
      <c r="X98" s="117">
        <f>SUM(J98:J100,M98:M100,Q98:Q100,T98:T100,W98)</f>
        <v>326.61</v>
      </c>
      <c r="Y98" s="118">
        <f>Y95+1</f>
        <v>31</v>
      </c>
    </row>
    <row r="99" spans="2:25" ht="12.75">
      <c r="B99" s="82"/>
      <c r="C99" s="83"/>
      <c r="D99" s="115">
        <v>2</v>
      </c>
      <c r="E99" s="115">
        <v>5516</v>
      </c>
      <c r="F99" s="83" t="s">
        <v>175</v>
      </c>
      <c r="G99" s="84" t="s">
        <v>176</v>
      </c>
      <c r="H99" s="140">
        <v>25</v>
      </c>
      <c r="I99" s="141">
        <v>43.57</v>
      </c>
      <c r="J99" s="168">
        <f t="shared" si="4"/>
        <v>51.43</v>
      </c>
      <c r="K99" s="144">
        <v>0</v>
      </c>
      <c r="L99" s="142" t="s">
        <v>105</v>
      </c>
      <c r="M99" s="162">
        <f t="shared" si="5"/>
        <v>0</v>
      </c>
      <c r="N99" s="169">
        <v>43.66</v>
      </c>
      <c r="O99" s="142">
        <v>40</v>
      </c>
      <c r="P99" s="170">
        <v>16</v>
      </c>
      <c r="Q99" s="91">
        <f t="shared" si="6"/>
        <v>56</v>
      </c>
      <c r="R99" s="169">
        <v>47.42</v>
      </c>
      <c r="S99" s="142">
        <v>51</v>
      </c>
      <c r="T99" s="91">
        <f t="shared" si="7"/>
        <v>51</v>
      </c>
      <c r="U99" s="140"/>
      <c r="V99" s="141"/>
      <c r="W99" s="168"/>
      <c r="X99" s="117"/>
      <c r="Y99" s="99"/>
    </row>
    <row r="100" spans="2:25" ht="12.75">
      <c r="B100" s="119"/>
      <c r="C100" s="120"/>
      <c r="D100" s="121">
        <v>3</v>
      </c>
      <c r="E100" s="121">
        <v>3005</v>
      </c>
      <c r="F100" s="120" t="s">
        <v>272</v>
      </c>
      <c r="G100" s="122" t="s">
        <v>273</v>
      </c>
      <c r="H100" s="123">
        <v>0</v>
      </c>
      <c r="I100" s="124" t="s">
        <v>112</v>
      </c>
      <c r="J100" s="175">
        <f t="shared" si="4"/>
        <v>0</v>
      </c>
      <c r="K100" s="126">
        <v>0</v>
      </c>
      <c r="L100" s="125" t="s">
        <v>112</v>
      </c>
      <c r="M100" s="158">
        <f t="shared" si="5"/>
        <v>0</v>
      </c>
      <c r="N100" s="164" t="s">
        <v>112</v>
      </c>
      <c r="O100" s="125">
        <v>0</v>
      </c>
      <c r="P100" s="160">
        <v>0</v>
      </c>
      <c r="Q100" s="88">
        <f t="shared" si="6"/>
        <v>0</v>
      </c>
      <c r="R100" s="164" t="s">
        <v>112</v>
      </c>
      <c r="S100" s="125">
        <v>0</v>
      </c>
      <c r="T100" s="88">
        <f t="shared" si="7"/>
        <v>0</v>
      </c>
      <c r="U100" s="123"/>
      <c r="V100" s="124"/>
      <c r="W100" s="175"/>
      <c r="X100" s="127"/>
      <c r="Y100" s="156"/>
    </row>
    <row r="101" spans="2:25" ht="12.75">
      <c r="B101" s="129">
        <v>9034</v>
      </c>
      <c r="C101" s="130" t="s">
        <v>311</v>
      </c>
      <c r="D101" s="131">
        <v>1</v>
      </c>
      <c r="E101" s="131">
        <v>5531</v>
      </c>
      <c r="F101" s="130" t="s">
        <v>164</v>
      </c>
      <c r="G101" s="132" t="s">
        <v>167</v>
      </c>
      <c r="H101" s="133">
        <v>0</v>
      </c>
      <c r="I101" s="134" t="s">
        <v>105</v>
      </c>
      <c r="J101" s="165">
        <f t="shared" si="4"/>
        <v>0</v>
      </c>
      <c r="K101" s="137">
        <v>0</v>
      </c>
      <c r="L101" s="135">
        <v>31.46</v>
      </c>
      <c r="M101" s="165">
        <f t="shared" si="5"/>
        <v>68.53999999999999</v>
      </c>
      <c r="N101" s="166">
        <v>45.07</v>
      </c>
      <c r="O101" s="135">
        <v>28</v>
      </c>
      <c r="P101" s="167">
        <v>13</v>
      </c>
      <c r="Q101" s="136">
        <f t="shared" si="6"/>
        <v>41</v>
      </c>
      <c r="R101" s="166">
        <v>12.49</v>
      </c>
      <c r="S101" s="135">
        <v>1</v>
      </c>
      <c r="T101" s="136">
        <f t="shared" si="7"/>
        <v>1</v>
      </c>
      <c r="U101" s="133">
        <v>0</v>
      </c>
      <c r="V101" s="134">
        <v>0</v>
      </c>
      <c r="W101" s="165">
        <f>IF(OR(V101="снят",V101="н/я",V101="н/ф",V101="",V101=0),0,360-U101-V101)</f>
        <v>0</v>
      </c>
      <c r="X101" s="138">
        <f>SUM(J101:J103,M101:M103,Q101:Q103,T101:T103,W101)</f>
        <v>267.39</v>
      </c>
      <c r="Y101" s="139">
        <f>Y98+1</f>
        <v>32</v>
      </c>
    </row>
    <row r="102" spans="2:25" ht="12.75">
      <c r="B102" s="82"/>
      <c r="C102" s="83"/>
      <c r="D102" s="115">
        <v>2</v>
      </c>
      <c r="E102" s="115">
        <v>3002</v>
      </c>
      <c r="F102" s="83" t="s">
        <v>215</v>
      </c>
      <c r="G102" s="84" t="s">
        <v>271</v>
      </c>
      <c r="H102" s="140">
        <v>0</v>
      </c>
      <c r="I102" s="141" t="s">
        <v>105</v>
      </c>
      <c r="J102" s="168">
        <f t="shared" si="4"/>
        <v>0</v>
      </c>
      <c r="K102" s="144">
        <v>0</v>
      </c>
      <c r="L102" s="142">
        <v>56.15</v>
      </c>
      <c r="M102" s="162">
        <f t="shared" si="5"/>
        <v>43.85</v>
      </c>
      <c r="N102" s="169">
        <v>50.62</v>
      </c>
      <c r="O102" s="142">
        <v>14</v>
      </c>
      <c r="P102" s="170">
        <v>10</v>
      </c>
      <c r="Q102" s="91">
        <f t="shared" si="6"/>
        <v>24</v>
      </c>
      <c r="R102" s="169">
        <v>58.82</v>
      </c>
      <c r="S102" s="142">
        <v>19</v>
      </c>
      <c r="T102" s="91">
        <f t="shared" si="7"/>
        <v>19</v>
      </c>
      <c r="U102" s="140"/>
      <c r="V102" s="141"/>
      <c r="W102" s="168"/>
      <c r="X102" s="117"/>
      <c r="Y102" s="99"/>
    </row>
    <row r="103" spans="2:25" ht="12.75">
      <c r="B103" s="145"/>
      <c r="C103" s="146"/>
      <c r="D103" s="147">
        <v>3</v>
      </c>
      <c r="E103" s="147">
        <v>5533</v>
      </c>
      <c r="F103" s="146" t="s">
        <v>185</v>
      </c>
      <c r="G103" s="148" t="s">
        <v>186</v>
      </c>
      <c r="H103" s="149">
        <v>0</v>
      </c>
      <c r="I103" s="150" t="s">
        <v>105</v>
      </c>
      <c r="J103" s="171">
        <f t="shared" si="4"/>
        <v>0</v>
      </c>
      <c r="K103" s="152">
        <v>0</v>
      </c>
      <c r="L103" s="151" t="s">
        <v>105</v>
      </c>
      <c r="M103" s="172">
        <f t="shared" si="5"/>
        <v>0</v>
      </c>
      <c r="N103" s="173">
        <v>47.58</v>
      </c>
      <c r="O103" s="151">
        <v>20</v>
      </c>
      <c r="P103" s="174">
        <v>16</v>
      </c>
      <c r="Q103" s="153">
        <f t="shared" si="6"/>
        <v>36</v>
      </c>
      <c r="R103" s="173">
        <v>40.56</v>
      </c>
      <c r="S103" s="151">
        <v>34</v>
      </c>
      <c r="T103" s="153">
        <f t="shared" si="7"/>
        <v>34</v>
      </c>
      <c r="U103" s="149"/>
      <c r="V103" s="150"/>
      <c r="W103" s="171"/>
      <c r="X103" s="154"/>
      <c r="Y103" s="155"/>
    </row>
    <row r="104" spans="2:25" ht="12.75">
      <c r="B104" s="82">
        <v>9008</v>
      </c>
      <c r="C104" s="83" t="s">
        <v>61</v>
      </c>
      <c r="D104" s="115">
        <v>1</v>
      </c>
      <c r="E104" s="115">
        <v>6513</v>
      </c>
      <c r="F104" s="83" t="s">
        <v>115</v>
      </c>
      <c r="G104" s="84" t="s">
        <v>116</v>
      </c>
      <c r="H104" s="140">
        <v>0</v>
      </c>
      <c r="I104" s="141" t="s">
        <v>105</v>
      </c>
      <c r="J104" s="168">
        <f t="shared" si="4"/>
        <v>0</v>
      </c>
      <c r="K104" s="144">
        <v>15</v>
      </c>
      <c r="L104" s="142">
        <v>59.08</v>
      </c>
      <c r="M104" s="168">
        <f t="shared" si="5"/>
        <v>25.92</v>
      </c>
      <c r="N104" s="169">
        <v>43.08</v>
      </c>
      <c r="O104" s="142">
        <v>16</v>
      </c>
      <c r="P104" s="170">
        <v>10</v>
      </c>
      <c r="Q104" s="143">
        <f t="shared" si="6"/>
        <v>26</v>
      </c>
      <c r="R104" s="169">
        <v>27.88</v>
      </c>
      <c r="S104" s="142">
        <v>8</v>
      </c>
      <c r="T104" s="143">
        <f t="shared" si="7"/>
        <v>8</v>
      </c>
      <c r="U104" s="140">
        <v>0</v>
      </c>
      <c r="V104" s="141">
        <v>0</v>
      </c>
      <c r="W104" s="168">
        <f>IF(OR(V104="снят",V104="н/я",V104="н/ф",V104="",V104=0),0,360-U104-V104)</f>
        <v>0</v>
      </c>
      <c r="X104" s="117">
        <f>SUM(J104:J106,M104:M106,Q104:Q106,T104:T106,W104)</f>
        <v>229.21</v>
      </c>
      <c r="Y104" s="118">
        <f>Y101+1</f>
        <v>33</v>
      </c>
    </row>
    <row r="105" spans="2:25" ht="12.75">
      <c r="B105" s="82"/>
      <c r="C105" s="83"/>
      <c r="D105" s="115">
        <v>2</v>
      </c>
      <c r="E105" s="115">
        <v>3017</v>
      </c>
      <c r="F105" s="83" t="s">
        <v>276</v>
      </c>
      <c r="G105" s="84" t="s">
        <v>277</v>
      </c>
      <c r="H105" s="140">
        <v>5</v>
      </c>
      <c r="I105" s="141">
        <v>79.84</v>
      </c>
      <c r="J105" s="168">
        <f t="shared" si="4"/>
        <v>35.16</v>
      </c>
      <c r="K105" s="144">
        <v>5</v>
      </c>
      <c r="L105" s="142">
        <v>54.87</v>
      </c>
      <c r="M105" s="162">
        <f t="shared" si="5"/>
        <v>40.13</v>
      </c>
      <c r="N105" s="169">
        <v>50.29</v>
      </c>
      <c r="O105" s="142">
        <v>16</v>
      </c>
      <c r="P105" s="170">
        <v>10</v>
      </c>
      <c r="Q105" s="91">
        <f t="shared" si="6"/>
        <v>26</v>
      </c>
      <c r="R105" s="169">
        <v>49.51</v>
      </c>
      <c r="S105" s="142">
        <v>15</v>
      </c>
      <c r="T105" s="91">
        <f t="shared" si="7"/>
        <v>15</v>
      </c>
      <c r="U105" s="140"/>
      <c r="V105" s="141"/>
      <c r="W105" s="168"/>
      <c r="X105" s="117"/>
      <c r="Y105" s="99"/>
    </row>
    <row r="106" spans="2:25" ht="12.75">
      <c r="B106" s="119"/>
      <c r="C106" s="120"/>
      <c r="D106" s="121">
        <v>3</v>
      </c>
      <c r="E106" s="121">
        <v>6519</v>
      </c>
      <c r="F106" s="120" t="s">
        <v>117</v>
      </c>
      <c r="G106" s="122" t="s">
        <v>118</v>
      </c>
      <c r="H106" s="123">
        <v>0</v>
      </c>
      <c r="I106" s="124" t="s">
        <v>105</v>
      </c>
      <c r="J106" s="175">
        <f t="shared" si="4"/>
        <v>0</v>
      </c>
      <c r="K106" s="126">
        <v>0</v>
      </c>
      <c r="L106" s="125" t="s">
        <v>105</v>
      </c>
      <c r="M106" s="158">
        <f t="shared" si="5"/>
        <v>0</v>
      </c>
      <c r="N106" s="164">
        <v>50.43</v>
      </c>
      <c r="O106" s="125">
        <v>19</v>
      </c>
      <c r="P106" s="160">
        <v>5</v>
      </c>
      <c r="Q106" s="88">
        <f t="shared" si="6"/>
        <v>24</v>
      </c>
      <c r="R106" s="164">
        <v>57</v>
      </c>
      <c r="S106" s="125">
        <v>29</v>
      </c>
      <c r="T106" s="88">
        <f t="shared" si="7"/>
        <v>29</v>
      </c>
      <c r="U106" s="123"/>
      <c r="V106" s="124"/>
      <c r="W106" s="175"/>
      <c r="X106" s="127"/>
      <c r="Y106" s="156"/>
    </row>
    <row r="107" spans="2:25" ht="12.75">
      <c r="B107" s="129">
        <v>9028</v>
      </c>
      <c r="C107" s="130" t="s">
        <v>310</v>
      </c>
      <c r="D107" s="131">
        <v>1</v>
      </c>
      <c r="E107" s="131">
        <v>3004</v>
      </c>
      <c r="F107" s="130" t="s">
        <v>170</v>
      </c>
      <c r="G107" s="132" t="s">
        <v>253</v>
      </c>
      <c r="H107" s="133">
        <v>5</v>
      </c>
      <c r="I107" s="134">
        <v>57.74</v>
      </c>
      <c r="J107" s="165">
        <f t="shared" si="4"/>
        <v>57.26</v>
      </c>
      <c r="K107" s="137">
        <v>0</v>
      </c>
      <c r="L107" s="135">
        <v>39.81</v>
      </c>
      <c r="M107" s="165">
        <f t="shared" si="5"/>
        <v>60.19</v>
      </c>
      <c r="N107" s="166">
        <v>46.6</v>
      </c>
      <c r="O107" s="135">
        <v>24</v>
      </c>
      <c r="P107" s="167">
        <v>16</v>
      </c>
      <c r="Q107" s="136">
        <f t="shared" si="6"/>
        <v>40</v>
      </c>
      <c r="R107" s="166">
        <v>55.25</v>
      </c>
      <c r="S107" s="135">
        <v>26</v>
      </c>
      <c r="T107" s="136">
        <f t="shared" si="7"/>
        <v>26</v>
      </c>
      <c r="U107" s="133">
        <v>0</v>
      </c>
      <c r="V107" s="134">
        <v>0</v>
      </c>
      <c r="W107" s="165">
        <f>IF(OR(V107="снят",V107="н/я",V107="н/ф",V107="",V107=0),0,360-U107-V107)</f>
        <v>0</v>
      </c>
      <c r="X107" s="138">
        <f>SUM(J107:J109,M107:M109,Q107:Q109,T107:T109,W107)</f>
        <v>183.45</v>
      </c>
      <c r="Y107" s="139">
        <f>Y104+1</f>
        <v>34</v>
      </c>
    </row>
    <row r="108" spans="2:25" ht="12.75">
      <c r="B108" s="82"/>
      <c r="C108" s="83"/>
      <c r="D108" s="115">
        <v>2</v>
      </c>
      <c r="E108" s="115">
        <v>5513</v>
      </c>
      <c r="F108" s="83" t="s">
        <v>179</v>
      </c>
      <c r="G108" s="84" t="s">
        <v>180</v>
      </c>
      <c r="H108" s="140">
        <v>0</v>
      </c>
      <c r="I108" s="141" t="s">
        <v>105</v>
      </c>
      <c r="J108" s="168">
        <f t="shared" si="4"/>
        <v>0</v>
      </c>
      <c r="K108" s="144">
        <v>0</v>
      </c>
      <c r="L108" s="142" t="s">
        <v>112</v>
      </c>
      <c r="M108" s="162">
        <f t="shared" si="5"/>
        <v>0</v>
      </c>
      <c r="N108" s="169" t="s">
        <v>112</v>
      </c>
      <c r="O108" s="142">
        <v>0</v>
      </c>
      <c r="P108" s="170">
        <v>0</v>
      </c>
      <c r="Q108" s="91">
        <f t="shared" si="6"/>
        <v>0</v>
      </c>
      <c r="R108" s="169" t="s">
        <v>112</v>
      </c>
      <c r="S108" s="142">
        <v>0</v>
      </c>
      <c r="T108" s="91">
        <f t="shared" si="7"/>
        <v>0</v>
      </c>
      <c r="U108" s="140"/>
      <c r="V108" s="141"/>
      <c r="W108" s="168"/>
      <c r="X108" s="117"/>
      <c r="Y108" s="99"/>
    </row>
    <row r="109" spans="2:25" ht="12.75">
      <c r="B109" s="145"/>
      <c r="C109" s="146"/>
      <c r="D109" s="147">
        <v>3</v>
      </c>
      <c r="E109" s="147">
        <v>3015</v>
      </c>
      <c r="F109" s="146" t="s">
        <v>274</v>
      </c>
      <c r="G109" s="148" t="s">
        <v>275</v>
      </c>
      <c r="H109" s="149">
        <v>0</v>
      </c>
      <c r="I109" s="150" t="s">
        <v>112</v>
      </c>
      <c r="J109" s="171">
        <f t="shared" si="4"/>
        <v>0</v>
      </c>
      <c r="K109" s="152">
        <v>0</v>
      </c>
      <c r="L109" s="151" t="s">
        <v>105</v>
      </c>
      <c r="M109" s="172">
        <f t="shared" si="5"/>
        <v>0</v>
      </c>
      <c r="N109" s="173" t="s">
        <v>112</v>
      </c>
      <c r="O109" s="151">
        <v>0</v>
      </c>
      <c r="P109" s="174">
        <v>0</v>
      </c>
      <c r="Q109" s="153">
        <f t="shared" si="6"/>
        <v>0</v>
      </c>
      <c r="R109" s="173" t="s">
        <v>112</v>
      </c>
      <c r="S109" s="151">
        <v>0</v>
      </c>
      <c r="T109" s="153">
        <f t="shared" si="7"/>
        <v>0</v>
      </c>
      <c r="U109" s="149"/>
      <c r="V109" s="150"/>
      <c r="W109" s="171"/>
      <c r="X109" s="154"/>
      <c r="Y109" s="155"/>
    </row>
    <row r="110" spans="2:25" ht="13.5" thickBot="1">
      <c r="B110" s="100"/>
      <c r="C110" s="101"/>
      <c r="D110" s="101"/>
      <c r="E110" s="101"/>
      <c r="F110" s="101"/>
      <c r="G110" s="102"/>
      <c r="H110" s="103"/>
      <c r="I110" s="101"/>
      <c r="J110" s="104"/>
      <c r="K110" s="103"/>
      <c r="L110" s="101"/>
      <c r="M110" s="104"/>
      <c r="N110" s="103"/>
      <c r="O110" s="101"/>
      <c r="P110" s="102"/>
      <c r="Q110" s="104"/>
      <c r="R110" s="103"/>
      <c r="S110" s="101"/>
      <c r="T110" s="104"/>
      <c r="U110" s="103"/>
      <c r="V110" s="101"/>
      <c r="W110" s="104"/>
      <c r="X110" s="105"/>
      <c r="Y110" s="106"/>
    </row>
  </sheetData>
  <sheetProtection/>
  <mergeCells count="13">
    <mergeCell ref="Y6:Y7"/>
    <mergeCell ref="H6:J6"/>
    <mergeCell ref="K6:M6"/>
    <mergeCell ref="N6:Q6"/>
    <mergeCell ref="R6:T6"/>
    <mergeCell ref="U6:W6"/>
    <mergeCell ref="X6:X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Q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3" width="7.75390625" style="40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">
        <v>8</v>
      </c>
      <c r="E3" s="46"/>
    </row>
    <row r="4" spans="2:15" s="39" customFormat="1" ht="12.75">
      <c r="B4" s="47" t="s">
        <v>69</v>
      </c>
      <c r="E4" s="48"/>
      <c r="F4" s="49" t="s">
        <v>21</v>
      </c>
      <c r="G4" s="50">
        <v>182</v>
      </c>
      <c r="H4" s="50" t="s">
        <v>22</v>
      </c>
      <c r="I4" s="51">
        <v>46</v>
      </c>
      <c r="J4" s="49" t="s">
        <v>21</v>
      </c>
      <c r="K4" s="50">
        <v>153</v>
      </c>
      <c r="L4" s="50" t="s">
        <v>22</v>
      </c>
      <c r="M4" s="51">
        <v>36</v>
      </c>
      <c r="N4" s="52"/>
      <c r="O4" s="52"/>
    </row>
    <row r="5" spans="5:15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  <c r="J5" s="53" t="s">
        <v>23</v>
      </c>
      <c r="K5" s="56">
        <v>4.2</v>
      </c>
      <c r="L5" s="54" t="s">
        <v>24</v>
      </c>
      <c r="M5" s="57">
        <v>54</v>
      </c>
      <c r="N5" s="52"/>
      <c r="O5" s="52"/>
    </row>
    <row r="6" spans="2:17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4"/>
      <c r="J6" s="65" t="s">
        <v>30</v>
      </c>
      <c r="K6" s="63"/>
      <c r="L6" s="63"/>
      <c r="M6" s="66"/>
      <c r="N6" s="67" t="s">
        <v>31</v>
      </c>
      <c r="O6" s="68" t="s">
        <v>32</v>
      </c>
      <c r="P6" s="69" t="s">
        <v>33</v>
      </c>
      <c r="Q6" s="69" t="s">
        <v>33</v>
      </c>
    </row>
    <row r="7" spans="2:17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77" t="s">
        <v>34</v>
      </c>
      <c r="K7" s="75" t="s">
        <v>35</v>
      </c>
      <c r="L7" s="75" t="s">
        <v>36</v>
      </c>
      <c r="M7" s="78" t="s">
        <v>37</v>
      </c>
      <c r="N7" s="79"/>
      <c r="O7" s="80"/>
      <c r="P7" s="81"/>
      <c r="Q7" s="81"/>
    </row>
    <row r="8" spans="2:17" ht="12.75">
      <c r="B8" s="82">
        <v>6502</v>
      </c>
      <c r="C8" s="83" t="s">
        <v>70</v>
      </c>
      <c r="D8" s="83" t="s">
        <v>54</v>
      </c>
      <c r="E8" s="84" t="s">
        <v>71</v>
      </c>
      <c r="F8" s="85">
        <v>0</v>
      </c>
      <c r="G8" s="86">
        <v>41.63</v>
      </c>
      <c r="H8" s="87">
        <f aca="true" t="shared" si="0" ref="H8:H31">IF(OR(G8="снят",G8="н/я",G8&gt;I$5),120,IF(G8&gt;I$4,G8-I$4,0))</f>
        <v>0</v>
      </c>
      <c r="I8" s="88">
        <f aca="true" t="shared" si="1" ref="I8:I31">IF(H8=120,120,F8+H8)</f>
        <v>0</v>
      </c>
      <c r="J8" s="89">
        <v>0</v>
      </c>
      <c r="K8" s="86">
        <v>31.44</v>
      </c>
      <c r="L8" s="90">
        <f aca="true" t="shared" si="2" ref="L8:L31">IF(OR(K8="снят",K8="н/я",K8&gt;M$5),100,IF(K8&gt;M$4,K8-M$4,0))</f>
        <v>0</v>
      </c>
      <c r="M8" s="91">
        <f aca="true" t="shared" si="3" ref="M8:M31">IF(L8=100,100,J8+L8)</f>
        <v>0</v>
      </c>
      <c r="N8" s="92">
        <f aca="true" t="shared" si="4" ref="N8:N31">I8+M8</f>
        <v>0</v>
      </c>
      <c r="O8" s="93">
        <f>IF(OR(G8="снят",G8="н/я",G8&gt;I$5,K8="снят",K8="н/я",K8&gt;M$5,AND(G8=0,K8=0)),"—",G8+K8)</f>
        <v>73.07000000000001</v>
      </c>
      <c r="P8" s="94">
        <v>1</v>
      </c>
      <c r="Q8" s="94">
        <f>IF(O8="—","—",1)</f>
        <v>1</v>
      </c>
    </row>
    <row r="9" spans="2:17" ht="12.75">
      <c r="B9" s="82">
        <v>6518</v>
      </c>
      <c r="C9" s="83" t="s">
        <v>70</v>
      </c>
      <c r="D9" s="83" t="s">
        <v>54</v>
      </c>
      <c r="E9" s="84" t="s">
        <v>72</v>
      </c>
      <c r="F9" s="95">
        <v>0</v>
      </c>
      <c r="G9" s="96">
        <v>43.17</v>
      </c>
      <c r="H9" s="90">
        <f t="shared" si="0"/>
        <v>0</v>
      </c>
      <c r="I9" s="91">
        <f t="shared" si="1"/>
        <v>0</v>
      </c>
      <c r="J9" s="97">
        <v>0</v>
      </c>
      <c r="K9" s="96">
        <v>30.69</v>
      </c>
      <c r="L9" s="90">
        <f t="shared" si="2"/>
        <v>0</v>
      </c>
      <c r="M9" s="91">
        <f t="shared" si="3"/>
        <v>0</v>
      </c>
      <c r="N9" s="98">
        <f t="shared" si="4"/>
        <v>0</v>
      </c>
      <c r="O9" s="93">
        <f aca="true" t="shared" si="5" ref="O9:O31">IF(OR(G9="снят",G9="н/я",G9&gt;I$5,K9="снят",K9="н/я",K9&gt;M$5,AND(G9=0,K9=0)),"—",G9+K9)</f>
        <v>73.86</v>
      </c>
      <c r="P9" s="99">
        <f aca="true" t="shared" si="6" ref="P9:P31">P8+1</f>
        <v>2</v>
      </c>
      <c r="Q9" s="99">
        <f>IF(O9="—","—",Q8+1)</f>
        <v>2</v>
      </c>
    </row>
    <row r="10" spans="2:17" ht="12.75">
      <c r="B10" s="82">
        <v>6517</v>
      </c>
      <c r="C10" s="83" t="s">
        <v>73</v>
      </c>
      <c r="D10" s="83" t="s">
        <v>55</v>
      </c>
      <c r="E10" s="84" t="s">
        <v>74</v>
      </c>
      <c r="F10" s="95">
        <v>0</v>
      </c>
      <c r="G10" s="96">
        <v>42.02</v>
      </c>
      <c r="H10" s="90">
        <f t="shared" si="0"/>
        <v>0</v>
      </c>
      <c r="I10" s="91">
        <f t="shared" si="1"/>
        <v>0</v>
      </c>
      <c r="J10" s="97">
        <v>0</v>
      </c>
      <c r="K10" s="96">
        <v>32</v>
      </c>
      <c r="L10" s="90">
        <f t="shared" si="2"/>
        <v>0</v>
      </c>
      <c r="M10" s="91">
        <f t="shared" si="3"/>
        <v>0</v>
      </c>
      <c r="N10" s="98">
        <f t="shared" si="4"/>
        <v>0</v>
      </c>
      <c r="O10" s="93">
        <f t="shared" si="5"/>
        <v>74.02000000000001</v>
      </c>
      <c r="P10" s="99">
        <f t="shared" si="6"/>
        <v>3</v>
      </c>
      <c r="Q10" s="99">
        <f aca="true" t="shared" si="7" ref="Q10:Q31">IF(O10="—","—",Q9+1)</f>
        <v>3</v>
      </c>
    </row>
    <row r="11" spans="2:17" ht="12.75">
      <c r="B11" s="82">
        <v>6510</v>
      </c>
      <c r="C11" s="83" t="s">
        <v>75</v>
      </c>
      <c r="D11" s="83" t="s">
        <v>54</v>
      </c>
      <c r="E11" s="84" t="s">
        <v>76</v>
      </c>
      <c r="F11" s="95">
        <v>0</v>
      </c>
      <c r="G11" s="96">
        <v>44.15</v>
      </c>
      <c r="H11" s="90">
        <f t="shared" si="0"/>
        <v>0</v>
      </c>
      <c r="I11" s="91">
        <f t="shared" si="1"/>
        <v>0</v>
      </c>
      <c r="J11" s="97">
        <v>0</v>
      </c>
      <c r="K11" s="96">
        <v>33.36</v>
      </c>
      <c r="L11" s="90">
        <f t="shared" si="2"/>
        <v>0</v>
      </c>
      <c r="M11" s="91">
        <f t="shared" si="3"/>
        <v>0</v>
      </c>
      <c r="N11" s="98">
        <f t="shared" si="4"/>
        <v>0</v>
      </c>
      <c r="O11" s="93">
        <f t="shared" si="5"/>
        <v>77.50999999999999</v>
      </c>
      <c r="P11" s="99">
        <f t="shared" si="6"/>
        <v>4</v>
      </c>
      <c r="Q11" s="99">
        <f t="shared" si="7"/>
        <v>4</v>
      </c>
    </row>
    <row r="12" spans="2:17" ht="12.75">
      <c r="B12" s="82">
        <v>6521</v>
      </c>
      <c r="C12" s="83" t="s">
        <v>77</v>
      </c>
      <c r="D12" s="83" t="s">
        <v>54</v>
      </c>
      <c r="E12" s="84" t="s">
        <v>78</v>
      </c>
      <c r="F12" s="95">
        <v>0</v>
      </c>
      <c r="G12" s="96">
        <v>44.02</v>
      </c>
      <c r="H12" s="90">
        <f t="shared" si="0"/>
        <v>0</v>
      </c>
      <c r="I12" s="91">
        <f t="shared" si="1"/>
        <v>0</v>
      </c>
      <c r="J12" s="97">
        <v>0</v>
      </c>
      <c r="K12" s="96">
        <v>33.51</v>
      </c>
      <c r="L12" s="90">
        <f t="shared" si="2"/>
        <v>0</v>
      </c>
      <c r="M12" s="91">
        <f t="shared" si="3"/>
        <v>0</v>
      </c>
      <c r="N12" s="98">
        <f t="shared" si="4"/>
        <v>0</v>
      </c>
      <c r="O12" s="93">
        <f t="shared" si="5"/>
        <v>77.53</v>
      </c>
      <c r="P12" s="99">
        <f t="shared" si="6"/>
        <v>5</v>
      </c>
      <c r="Q12" s="99">
        <f t="shared" si="7"/>
        <v>5</v>
      </c>
    </row>
    <row r="13" spans="2:17" ht="12.75">
      <c r="B13" s="82">
        <v>6503</v>
      </c>
      <c r="C13" s="83" t="s">
        <v>79</v>
      </c>
      <c r="D13" s="83" t="s">
        <v>56</v>
      </c>
      <c r="E13" s="84" t="s">
        <v>80</v>
      </c>
      <c r="F13" s="95">
        <v>0</v>
      </c>
      <c r="G13" s="96">
        <v>49.38</v>
      </c>
      <c r="H13" s="90">
        <f t="shared" si="0"/>
        <v>3.3800000000000026</v>
      </c>
      <c r="I13" s="91">
        <f t="shared" si="1"/>
        <v>3.3800000000000026</v>
      </c>
      <c r="J13" s="97">
        <v>0</v>
      </c>
      <c r="K13" s="96">
        <v>35.68</v>
      </c>
      <c r="L13" s="90">
        <f t="shared" si="2"/>
        <v>0</v>
      </c>
      <c r="M13" s="91">
        <f t="shared" si="3"/>
        <v>0</v>
      </c>
      <c r="N13" s="98">
        <f t="shared" si="4"/>
        <v>3.3800000000000026</v>
      </c>
      <c r="O13" s="93">
        <f t="shared" si="5"/>
        <v>85.06</v>
      </c>
      <c r="P13" s="99">
        <f t="shared" si="6"/>
        <v>6</v>
      </c>
      <c r="Q13" s="99">
        <f t="shared" si="7"/>
        <v>6</v>
      </c>
    </row>
    <row r="14" spans="2:17" ht="12.75">
      <c r="B14" s="82">
        <v>6522</v>
      </c>
      <c r="C14" s="83" t="s">
        <v>81</v>
      </c>
      <c r="D14" s="83" t="s">
        <v>57</v>
      </c>
      <c r="E14" s="84" t="s">
        <v>82</v>
      </c>
      <c r="F14" s="95">
        <v>5</v>
      </c>
      <c r="G14" s="96">
        <v>42.88</v>
      </c>
      <c r="H14" s="90">
        <f t="shared" si="0"/>
        <v>0</v>
      </c>
      <c r="I14" s="91">
        <f t="shared" si="1"/>
        <v>5</v>
      </c>
      <c r="J14" s="97">
        <v>0</v>
      </c>
      <c r="K14" s="96">
        <v>34.44</v>
      </c>
      <c r="L14" s="90">
        <f t="shared" si="2"/>
        <v>0</v>
      </c>
      <c r="M14" s="91">
        <f t="shared" si="3"/>
        <v>0</v>
      </c>
      <c r="N14" s="98">
        <f t="shared" si="4"/>
        <v>5</v>
      </c>
      <c r="O14" s="93">
        <f t="shared" si="5"/>
        <v>77.32</v>
      </c>
      <c r="P14" s="99">
        <f t="shared" si="6"/>
        <v>7</v>
      </c>
      <c r="Q14" s="99">
        <f t="shared" si="7"/>
        <v>7</v>
      </c>
    </row>
    <row r="15" spans="2:17" ht="12.75">
      <c r="B15" s="82">
        <v>6514</v>
      </c>
      <c r="C15" s="83" t="s">
        <v>83</v>
      </c>
      <c r="D15" s="83" t="s">
        <v>55</v>
      </c>
      <c r="E15" s="84" t="s">
        <v>84</v>
      </c>
      <c r="F15" s="95">
        <v>5</v>
      </c>
      <c r="G15" s="96">
        <v>45.04</v>
      </c>
      <c r="H15" s="90">
        <f t="shared" si="0"/>
        <v>0</v>
      </c>
      <c r="I15" s="91">
        <f t="shared" si="1"/>
        <v>5</v>
      </c>
      <c r="J15" s="97">
        <v>0</v>
      </c>
      <c r="K15" s="96">
        <v>33.5</v>
      </c>
      <c r="L15" s="90">
        <f t="shared" si="2"/>
        <v>0</v>
      </c>
      <c r="M15" s="91">
        <f t="shared" si="3"/>
        <v>0</v>
      </c>
      <c r="N15" s="98">
        <f t="shared" si="4"/>
        <v>5</v>
      </c>
      <c r="O15" s="93">
        <f t="shared" si="5"/>
        <v>78.53999999999999</v>
      </c>
      <c r="P15" s="99">
        <f t="shared" si="6"/>
        <v>8</v>
      </c>
      <c r="Q15" s="99">
        <f t="shared" si="7"/>
        <v>8</v>
      </c>
    </row>
    <row r="16" spans="2:17" ht="12.75">
      <c r="B16" s="82">
        <v>6508</v>
      </c>
      <c r="C16" s="83" t="s">
        <v>85</v>
      </c>
      <c r="D16" s="83" t="s">
        <v>55</v>
      </c>
      <c r="E16" s="84" t="s">
        <v>86</v>
      </c>
      <c r="F16" s="95">
        <v>0</v>
      </c>
      <c r="G16" s="96">
        <v>50.68</v>
      </c>
      <c r="H16" s="90">
        <f t="shared" si="0"/>
        <v>4.68</v>
      </c>
      <c r="I16" s="91">
        <f t="shared" si="1"/>
        <v>4.68</v>
      </c>
      <c r="J16" s="97">
        <v>0</v>
      </c>
      <c r="K16" s="96">
        <v>38.08</v>
      </c>
      <c r="L16" s="90">
        <f t="shared" si="2"/>
        <v>2.0799999999999983</v>
      </c>
      <c r="M16" s="91">
        <f t="shared" si="3"/>
        <v>2.0799999999999983</v>
      </c>
      <c r="N16" s="98">
        <f t="shared" si="4"/>
        <v>6.759999999999998</v>
      </c>
      <c r="O16" s="93">
        <f t="shared" si="5"/>
        <v>88.75999999999999</v>
      </c>
      <c r="P16" s="99">
        <f t="shared" si="6"/>
        <v>9</v>
      </c>
      <c r="Q16" s="99">
        <f t="shared" si="7"/>
        <v>9</v>
      </c>
    </row>
    <row r="17" spans="2:17" ht="12.75">
      <c r="B17" s="82">
        <v>6515</v>
      </c>
      <c r="C17" s="83" t="s">
        <v>87</v>
      </c>
      <c r="D17" s="83" t="s">
        <v>54</v>
      </c>
      <c r="E17" s="84" t="s">
        <v>88</v>
      </c>
      <c r="F17" s="95">
        <v>5</v>
      </c>
      <c r="G17" s="96">
        <v>48.95</v>
      </c>
      <c r="H17" s="90">
        <f t="shared" si="0"/>
        <v>2.950000000000003</v>
      </c>
      <c r="I17" s="91">
        <f t="shared" si="1"/>
        <v>7.950000000000003</v>
      </c>
      <c r="J17" s="97">
        <v>0</v>
      </c>
      <c r="K17" s="96">
        <v>36.54</v>
      </c>
      <c r="L17" s="90">
        <f t="shared" si="2"/>
        <v>0.5399999999999991</v>
      </c>
      <c r="M17" s="91">
        <f t="shared" si="3"/>
        <v>0.5399999999999991</v>
      </c>
      <c r="N17" s="98">
        <f t="shared" si="4"/>
        <v>8.490000000000002</v>
      </c>
      <c r="O17" s="93">
        <f t="shared" si="5"/>
        <v>85.49000000000001</v>
      </c>
      <c r="P17" s="99">
        <f t="shared" si="6"/>
        <v>10</v>
      </c>
      <c r="Q17" s="99">
        <f t="shared" si="7"/>
        <v>10</v>
      </c>
    </row>
    <row r="18" spans="2:17" ht="12.75">
      <c r="B18" s="82">
        <v>6516</v>
      </c>
      <c r="C18" s="83" t="s">
        <v>89</v>
      </c>
      <c r="D18" s="83" t="s">
        <v>57</v>
      </c>
      <c r="E18" s="84" t="s">
        <v>90</v>
      </c>
      <c r="F18" s="95">
        <v>0</v>
      </c>
      <c r="G18" s="96">
        <v>46.58</v>
      </c>
      <c r="H18" s="90">
        <f t="shared" si="0"/>
        <v>0.5799999999999983</v>
      </c>
      <c r="I18" s="91">
        <f t="shared" si="1"/>
        <v>0.5799999999999983</v>
      </c>
      <c r="J18" s="97">
        <v>5</v>
      </c>
      <c r="K18" s="96">
        <v>39.51</v>
      </c>
      <c r="L18" s="90">
        <f t="shared" si="2"/>
        <v>3.509999999999998</v>
      </c>
      <c r="M18" s="91">
        <f t="shared" si="3"/>
        <v>8.509999999999998</v>
      </c>
      <c r="N18" s="98">
        <f t="shared" si="4"/>
        <v>9.089999999999996</v>
      </c>
      <c r="O18" s="93">
        <f t="shared" si="5"/>
        <v>86.09</v>
      </c>
      <c r="P18" s="99">
        <f t="shared" si="6"/>
        <v>11</v>
      </c>
      <c r="Q18" s="99">
        <f t="shared" si="7"/>
        <v>11</v>
      </c>
    </row>
    <row r="19" spans="2:17" ht="12.75">
      <c r="B19" s="82">
        <v>6504</v>
      </c>
      <c r="C19" s="83" t="s">
        <v>91</v>
      </c>
      <c r="D19" s="83" t="s">
        <v>56</v>
      </c>
      <c r="E19" s="84" t="s">
        <v>92</v>
      </c>
      <c r="F19" s="95">
        <v>0</v>
      </c>
      <c r="G19" s="96">
        <v>52.65</v>
      </c>
      <c r="H19" s="90">
        <f t="shared" si="0"/>
        <v>6.649999999999999</v>
      </c>
      <c r="I19" s="91">
        <f t="shared" si="1"/>
        <v>6.649999999999999</v>
      </c>
      <c r="J19" s="97">
        <v>0</v>
      </c>
      <c r="K19" s="96">
        <v>39.15</v>
      </c>
      <c r="L19" s="90">
        <f t="shared" si="2"/>
        <v>3.1499999999999986</v>
      </c>
      <c r="M19" s="91">
        <f t="shared" si="3"/>
        <v>3.1499999999999986</v>
      </c>
      <c r="N19" s="98">
        <f t="shared" si="4"/>
        <v>9.799999999999997</v>
      </c>
      <c r="O19" s="93">
        <f t="shared" si="5"/>
        <v>91.8</v>
      </c>
      <c r="P19" s="99">
        <f t="shared" si="6"/>
        <v>12</v>
      </c>
      <c r="Q19" s="99">
        <f t="shared" si="7"/>
        <v>12</v>
      </c>
    </row>
    <row r="20" spans="2:17" ht="12.75">
      <c r="B20" s="82">
        <v>6509</v>
      </c>
      <c r="C20" s="83" t="s">
        <v>93</v>
      </c>
      <c r="D20" s="83" t="s">
        <v>54</v>
      </c>
      <c r="E20" s="84" t="s">
        <v>94</v>
      </c>
      <c r="F20" s="95">
        <v>10</v>
      </c>
      <c r="G20" s="96">
        <v>43.91</v>
      </c>
      <c r="H20" s="90">
        <f t="shared" si="0"/>
        <v>0</v>
      </c>
      <c r="I20" s="91">
        <f t="shared" si="1"/>
        <v>10</v>
      </c>
      <c r="J20" s="97">
        <v>0</v>
      </c>
      <c r="K20" s="96">
        <v>31.5</v>
      </c>
      <c r="L20" s="90">
        <f t="shared" si="2"/>
        <v>0</v>
      </c>
      <c r="M20" s="91">
        <f t="shared" si="3"/>
        <v>0</v>
      </c>
      <c r="N20" s="98">
        <f t="shared" si="4"/>
        <v>10</v>
      </c>
      <c r="O20" s="93">
        <f t="shared" si="5"/>
        <v>75.41</v>
      </c>
      <c r="P20" s="99">
        <f t="shared" si="6"/>
        <v>13</v>
      </c>
      <c r="Q20" s="99">
        <f t="shared" si="7"/>
        <v>13</v>
      </c>
    </row>
    <row r="21" spans="2:17" ht="12.75">
      <c r="B21" s="82">
        <v>6523</v>
      </c>
      <c r="C21" s="83" t="s">
        <v>95</v>
      </c>
      <c r="D21" s="83" t="s">
        <v>54</v>
      </c>
      <c r="E21" s="84" t="s">
        <v>96</v>
      </c>
      <c r="F21" s="95">
        <v>5</v>
      </c>
      <c r="G21" s="96">
        <v>45.46</v>
      </c>
      <c r="H21" s="90">
        <f t="shared" si="0"/>
        <v>0</v>
      </c>
      <c r="I21" s="91">
        <f t="shared" si="1"/>
        <v>5</v>
      </c>
      <c r="J21" s="97">
        <v>5</v>
      </c>
      <c r="K21" s="96">
        <v>32.36</v>
      </c>
      <c r="L21" s="90">
        <f t="shared" si="2"/>
        <v>0</v>
      </c>
      <c r="M21" s="91">
        <f t="shared" si="3"/>
        <v>5</v>
      </c>
      <c r="N21" s="98">
        <f t="shared" si="4"/>
        <v>10</v>
      </c>
      <c r="O21" s="93">
        <f t="shared" si="5"/>
        <v>77.82</v>
      </c>
      <c r="P21" s="99">
        <f t="shared" si="6"/>
        <v>14</v>
      </c>
      <c r="Q21" s="99">
        <f t="shared" si="7"/>
        <v>14</v>
      </c>
    </row>
    <row r="22" spans="2:17" ht="12.75">
      <c r="B22" s="82">
        <v>6512</v>
      </c>
      <c r="C22" s="83" t="s">
        <v>97</v>
      </c>
      <c r="D22" s="83" t="s">
        <v>54</v>
      </c>
      <c r="E22" s="84" t="s">
        <v>98</v>
      </c>
      <c r="F22" s="95">
        <v>15</v>
      </c>
      <c r="G22" s="96">
        <v>44</v>
      </c>
      <c r="H22" s="90">
        <f t="shared" si="0"/>
        <v>0</v>
      </c>
      <c r="I22" s="91">
        <f t="shared" si="1"/>
        <v>15</v>
      </c>
      <c r="J22" s="97">
        <v>0</v>
      </c>
      <c r="K22" s="96">
        <v>33.04</v>
      </c>
      <c r="L22" s="90">
        <f t="shared" si="2"/>
        <v>0</v>
      </c>
      <c r="M22" s="91">
        <f t="shared" si="3"/>
        <v>0</v>
      </c>
      <c r="N22" s="98">
        <f t="shared" si="4"/>
        <v>15</v>
      </c>
      <c r="O22" s="93">
        <f t="shared" si="5"/>
        <v>77.03999999999999</v>
      </c>
      <c r="P22" s="99">
        <f t="shared" si="6"/>
        <v>15</v>
      </c>
      <c r="Q22" s="99">
        <f t="shared" si="7"/>
        <v>15</v>
      </c>
    </row>
    <row r="23" spans="2:17" ht="12.75">
      <c r="B23" s="82">
        <v>6506</v>
      </c>
      <c r="C23" s="83" t="s">
        <v>99</v>
      </c>
      <c r="D23" s="83" t="s">
        <v>58</v>
      </c>
      <c r="E23" s="84" t="s">
        <v>100</v>
      </c>
      <c r="F23" s="95">
        <v>5</v>
      </c>
      <c r="G23" s="96">
        <v>53.71</v>
      </c>
      <c r="H23" s="90">
        <f t="shared" si="0"/>
        <v>7.710000000000001</v>
      </c>
      <c r="I23" s="91">
        <f t="shared" si="1"/>
        <v>12.71</v>
      </c>
      <c r="J23" s="97">
        <v>5</v>
      </c>
      <c r="K23" s="96">
        <v>38.06</v>
      </c>
      <c r="L23" s="90">
        <f t="shared" si="2"/>
        <v>2.0600000000000023</v>
      </c>
      <c r="M23" s="91">
        <f t="shared" si="3"/>
        <v>7.060000000000002</v>
      </c>
      <c r="N23" s="98">
        <f t="shared" si="4"/>
        <v>19.770000000000003</v>
      </c>
      <c r="O23" s="93">
        <f t="shared" si="5"/>
        <v>91.77000000000001</v>
      </c>
      <c r="P23" s="99">
        <f t="shared" si="6"/>
        <v>16</v>
      </c>
      <c r="Q23" s="99">
        <f t="shared" si="7"/>
        <v>16</v>
      </c>
    </row>
    <row r="24" spans="2:17" ht="12.75">
      <c r="B24" s="82">
        <v>6505</v>
      </c>
      <c r="C24" s="83" t="s">
        <v>101</v>
      </c>
      <c r="D24" s="83" t="s">
        <v>56</v>
      </c>
      <c r="E24" s="84" t="s">
        <v>102</v>
      </c>
      <c r="F24" s="95">
        <v>5</v>
      </c>
      <c r="G24" s="96">
        <v>55.6</v>
      </c>
      <c r="H24" s="90">
        <f t="shared" si="0"/>
        <v>9.600000000000001</v>
      </c>
      <c r="I24" s="91">
        <f t="shared" si="1"/>
        <v>14.600000000000001</v>
      </c>
      <c r="J24" s="97">
        <v>10</v>
      </c>
      <c r="K24" s="96">
        <v>41.17</v>
      </c>
      <c r="L24" s="90">
        <f t="shared" si="2"/>
        <v>5.170000000000002</v>
      </c>
      <c r="M24" s="91">
        <f t="shared" si="3"/>
        <v>15.170000000000002</v>
      </c>
      <c r="N24" s="98">
        <f t="shared" si="4"/>
        <v>29.770000000000003</v>
      </c>
      <c r="O24" s="93">
        <f t="shared" si="5"/>
        <v>96.77000000000001</v>
      </c>
      <c r="P24" s="99">
        <f t="shared" si="6"/>
        <v>17</v>
      </c>
      <c r="Q24" s="99">
        <f t="shared" si="7"/>
        <v>17</v>
      </c>
    </row>
    <row r="25" spans="2:17" ht="12.75">
      <c r="B25" s="82">
        <v>6524</v>
      </c>
      <c r="C25" s="83" t="s">
        <v>103</v>
      </c>
      <c r="D25" s="83" t="s">
        <v>54</v>
      </c>
      <c r="E25" s="84" t="s">
        <v>104</v>
      </c>
      <c r="F25" s="95">
        <v>5</v>
      </c>
      <c r="G25" s="96">
        <v>45.12</v>
      </c>
      <c r="H25" s="90">
        <f t="shared" si="0"/>
        <v>0</v>
      </c>
      <c r="I25" s="91">
        <f t="shared" si="1"/>
        <v>5</v>
      </c>
      <c r="J25" s="97">
        <v>0</v>
      </c>
      <c r="K25" s="96" t="s">
        <v>105</v>
      </c>
      <c r="L25" s="90">
        <f t="shared" si="2"/>
        <v>100</v>
      </c>
      <c r="M25" s="91">
        <f t="shared" si="3"/>
        <v>100</v>
      </c>
      <c r="N25" s="98">
        <f t="shared" si="4"/>
        <v>105</v>
      </c>
      <c r="O25" s="93" t="str">
        <f t="shared" si="5"/>
        <v>—</v>
      </c>
      <c r="P25" s="99">
        <f t="shared" si="6"/>
        <v>18</v>
      </c>
      <c r="Q25" s="99" t="str">
        <f t="shared" si="7"/>
        <v>—</v>
      </c>
    </row>
    <row r="26" spans="2:17" ht="12.75">
      <c r="B26" s="82">
        <v>6520</v>
      </c>
      <c r="C26" s="83" t="s">
        <v>106</v>
      </c>
      <c r="D26" s="83" t="s">
        <v>54</v>
      </c>
      <c r="E26" s="84" t="s">
        <v>107</v>
      </c>
      <c r="F26" s="95">
        <v>0</v>
      </c>
      <c r="G26" s="96" t="s">
        <v>105</v>
      </c>
      <c r="H26" s="90">
        <f t="shared" si="0"/>
        <v>120</v>
      </c>
      <c r="I26" s="91">
        <f t="shared" si="1"/>
        <v>120</v>
      </c>
      <c r="J26" s="97">
        <v>0</v>
      </c>
      <c r="K26" s="96">
        <v>34.06</v>
      </c>
      <c r="L26" s="90">
        <f t="shared" si="2"/>
        <v>0</v>
      </c>
      <c r="M26" s="91">
        <f t="shared" si="3"/>
        <v>0</v>
      </c>
      <c r="N26" s="98">
        <f t="shared" si="4"/>
        <v>120</v>
      </c>
      <c r="O26" s="93" t="str">
        <f t="shared" si="5"/>
        <v>—</v>
      </c>
      <c r="P26" s="99">
        <f t="shared" si="6"/>
        <v>19</v>
      </c>
      <c r="Q26" s="99" t="str">
        <f t="shared" si="7"/>
        <v>—</v>
      </c>
    </row>
    <row r="27" spans="2:17" ht="12.75">
      <c r="B27" s="82">
        <v>6501</v>
      </c>
      <c r="C27" s="83" t="s">
        <v>108</v>
      </c>
      <c r="D27" s="83" t="s">
        <v>59</v>
      </c>
      <c r="E27" s="84" t="s">
        <v>109</v>
      </c>
      <c r="F27" s="95">
        <v>0</v>
      </c>
      <c r="G27" s="96" t="s">
        <v>105</v>
      </c>
      <c r="H27" s="90">
        <f t="shared" si="0"/>
        <v>120</v>
      </c>
      <c r="I27" s="91">
        <f t="shared" si="1"/>
        <v>120</v>
      </c>
      <c r="J27" s="97">
        <v>5</v>
      </c>
      <c r="K27" s="96">
        <v>38.95</v>
      </c>
      <c r="L27" s="90">
        <f t="shared" si="2"/>
        <v>2.950000000000003</v>
      </c>
      <c r="M27" s="91">
        <f t="shared" si="3"/>
        <v>7.950000000000003</v>
      </c>
      <c r="N27" s="98">
        <f t="shared" si="4"/>
        <v>127.95</v>
      </c>
      <c r="O27" s="93" t="str">
        <f t="shared" si="5"/>
        <v>—</v>
      </c>
      <c r="P27" s="99">
        <f t="shared" si="6"/>
        <v>20</v>
      </c>
      <c r="Q27" s="99" t="str">
        <f t="shared" si="7"/>
        <v>—</v>
      </c>
    </row>
    <row r="28" spans="2:17" ht="12.75">
      <c r="B28" s="82">
        <v>6507</v>
      </c>
      <c r="C28" s="83" t="s">
        <v>110</v>
      </c>
      <c r="D28" s="83" t="s">
        <v>60</v>
      </c>
      <c r="E28" s="84" t="s">
        <v>111</v>
      </c>
      <c r="F28" s="95">
        <v>0</v>
      </c>
      <c r="G28" s="96" t="s">
        <v>112</v>
      </c>
      <c r="H28" s="90">
        <f t="shared" si="0"/>
        <v>120</v>
      </c>
      <c r="I28" s="91">
        <f t="shared" si="1"/>
        <v>120</v>
      </c>
      <c r="J28" s="97">
        <v>0</v>
      </c>
      <c r="K28" s="96" t="s">
        <v>112</v>
      </c>
      <c r="L28" s="90">
        <f t="shared" si="2"/>
        <v>100</v>
      </c>
      <c r="M28" s="91">
        <f t="shared" si="3"/>
        <v>100</v>
      </c>
      <c r="N28" s="98">
        <f t="shared" si="4"/>
        <v>220</v>
      </c>
      <c r="O28" s="93" t="str">
        <f t="shared" si="5"/>
        <v>—</v>
      </c>
      <c r="P28" s="99">
        <f t="shared" si="6"/>
        <v>21</v>
      </c>
      <c r="Q28" s="99" t="str">
        <f t="shared" si="7"/>
        <v>—</v>
      </c>
    </row>
    <row r="29" spans="2:17" ht="12.75">
      <c r="B29" s="82">
        <v>6511</v>
      </c>
      <c r="C29" s="83" t="s">
        <v>113</v>
      </c>
      <c r="D29" s="83" t="s">
        <v>56</v>
      </c>
      <c r="E29" s="84" t="s">
        <v>114</v>
      </c>
      <c r="F29" s="95">
        <v>0</v>
      </c>
      <c r="G29" s="96" t="s">
        <v>105</v>
      </c>
      <c r="H29" s="90">
        <f t="shared" si="0"/>
        <v>120</v>
      </c>
      <c r="I29" s="91">
        <f t="shared" si="1"/>
        <v>120</v>
      </c>
      <c r="J29" s="97">
        <v>0</v>
      </c>
      <c r="K29" s="96" t="s">
        <v>105</v>
      </c>
      <c r="L29" s="90">
        <f t="shared" si="2"/>
        <v>100</v>
      </c>
      <c r="M29" s="91">
        <f t="shared" si="3"/>
        <v>100</v>
      </c>
      <c r="N29" s="98">
        <f t="shared" si="4"/>
        <v>220</v>
      </c>
      <c r="O29" s="93" t="str">
        <f t="shared" si="5"/>
        <v>—</v>
      </c>
      <c r="P29" s="99">
        <f t="shared" si="6"/>
        <v>22</v>
      </c>
      <c r="Q29" s="99" t="str">
        <f t="shared" si="7"/>
        <v>—</v>
      </c>
    </row>
    <row r="30" spans="2:17" ht="12.75">
      <c r="B30" s="82">
        <v>6513</v>
      </c>
      <c r="C30" s="83" t="s">
        <v>115</v>
      </c>
      <c r="D30" s="83" t="s">
        <v>61</v>
      </c>
      <c r="E30" s="84" t="s">
        <v>116</v>
      </c>
      <c r="F30" s="95">
        <v>0</v>
      </c>
      <c r="G30" s="96" t="s">
        <v>105</v>
      </c>
      <c r="H30" s="90">
        <f t="shared" si="0"/>
        <v>120</v>
      </c>
      <c r="I30" s="91">
        <f t="shared" si="1"/>
        <v>120</v>
      </c>
      <c r="J30" s="97">
        <v>15</v>
      </c>
      <c r="K30" s="96">
        <v>59.08</v>
      </c>
      <c r="L30" s="90">
        <f t="shared" si="2"/>
        <v>100</v>
      </c>
      <c r="M30" s="91">
        <f t="shared" si="3"/>
        <v>100</v>
      </c>
      <c r="N30" s="98">
        <f t="shared" si="4"/>
        <v>220</v>
      </c>
      <c r="O30" s="93" t="str">
        <f t="shared" si="5"/>
        <v>—</v>
      </c>
      <c r="P30" s="99">
        <f t="shared" si="6"/>
        <v>23</v>
      </c>
      <c r="Q30" s="99" t="str">
        <f t="shared" si="7"/>
        <v>—</v>
      </c>
    </row>
    <row r="31" spans="2:17" ht="12.75">
      <c r="B31" s="82">
        <v>6519</v>
      </c>
      <c r="C31" s="83" t="s">
        <v>117</v>
      </c>
      <c r="D31" s="83" t="s">
        <v>61</v>
      </c>
      <c r="E31" s="84" t="s">
        <v>118</v>
      </c>
      <c r="F31" s="95">
        <v>0</v>
      </c>
      <c r="G31" s="96" t="s">
        <v>105</v>
      </c>
      <c r="H31" s="90">
        <f t="shared" si="0"/>
        <v>120</v>
      </c>
      <c r="I31" s="91">
        <f t="shared" si="1"/>
        <v>120</v>
      </c>
      <c r="J31" s="97">
        <v>0</v>
      </c>
      <c r="K31" s="96" t="s">
        <v>105</v>
      </c>
      <c r="L31" s="90">
        <f t="shared" si="2"/>
        <v>100</v>
      </c>
      <c r="M31" s="91">
        <f t="shared" si="3"/>
        <v>100</v>
      </c>
      <c r="N31" s="98">
        <f t="shared" si="4"/>
        <v>220</v>
      </c>
      <c r="O31" s="93" t="str">
        <f t="shared" si="5"/>
        <v>—</v>
      </c>
      <c r="P31" s="99">
        <f t="shared" si="6"/>
        <v>24</v>
      </c>
      <c r="Q31" s="99" t="str">
        <f t="shared" si="7"/>
        <v>—</v>
      </c>
    </row>
    <row r="32" spans="2:17" ht="13.5" thickBot="1">
      <c r="B32" s="100"/>
      <c r="C32" s="101"/>
      <c r="D32" s="101"/>
      <c r="E32" s="102"/>
      <c r="F32" s="103"/>
      <c r="G32" s="101"/>
      <c r="H32" s="101"/>
      <c r="I32" s="104"/>
      <c r="J32" s="103"/>
      <c r="K32" s="101"/>
      <c r="L32" s="101"/>
      <c r="M32" s="104"/>
      <c r="N32" s="105"/>
      <c r="O32" s="102"/>
      <c r="P32" s="106"/>
      <c r="Q32" s="106"/>
    </row>
  </sheetData>
  <sheetProtection/>
  <mergeCells count="10">
    <mergeCell ref="N6:N7"/>
    <mergeCell ref="O6:O7"/>
    <mergeCell ref="P6:P7"/>
    <mergeCell ref="Q6:Q7"/>
    <mergeCell ref="B6:B7"/>
    <mergeCell ref="C6:C7"/>
    <mergeCell ref="D6:D7"/>
    <mergeCell ref="E6:E7"/>
    <mergeCell ref="F6:I6"/>
    <mergeCell ref="J6:M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Q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3" width="7.75390625" style="40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'BA-Maxi'!$B$3</f>
        <v>двоеборье</v>
      </c>
      <c r="E3" s="46"/>
    </row>
    <row r="4" spans="2:15" s="39" customFormat="1" ht="12.75">
      <c r="B4" s="47" t="s">
        <v>119</v>
      </c>
      <c r="E4" s="48"/>
      <c r="F4" s="49" t="s">
        <v>21</v>
      </c>
      <c r="G4" s="50">
        <v>182</v>
      </c>
      <c r="H4" s="50" t="s">
        <v>22</v>
      </c>
      <c r="I4" s="51">
        <v>46</v>
      </c>
      <c r="J4" s="49" t="s">
        <v>21</v>
      </c>
      <c r="K4" s="50">
        <v>153</v>
      </c>
      <c r="L4" s="50" t="s">
        <v>22</v>
      </c>
      <c r="M4" s="51">
        <v>36</v>
      </c>
      <c r="N4" s="52"/>
      <c r="O4" s="52"/>
    </row>
    <row r="5" spans="5:15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  <c r="J5" s="53" t="s">
        <v>23</v>
      </c>
      <c r="K5" s="56">
        <v>4.2</v>
      </c>
      <c r="L5" s="54" t="s">
        <v>24</v>
      </c>
      <c r="M5" s="57">
        <v>54</v>
      </c>
      <c r="N5" s="52"/>
      <c r="O5" s="52"/>
    </row>
    <row r="6" spans="2:17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4"/>
      <c r="J6" s="65" t="s">
        <v>30</v>
      </c>
      <c r="K6" s="63"/>
      <c r="L6" s="63"/>
      <c r="M6" s="66"/>
      <c r="N6" s="67" t="s">
        <v>31</v>
      </c>
      <c r="O6" s="68" t="s">
        <v>32</v>
      </c>
      <c r="P6" s="69" t="s">
        <v>33</v>
      </c>
      <c r="Q6" s="69" t="s">
        <v>33</v>
      </c>
    </row>
    <row r="7" spans="2:17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77" t="s">
        <v>34</v>
      </c>
      <c r="K7" s="75" t="s">
        <v>35</v>
      </c>
      <c r="L7" s="75" t="s">
        <v>36</v>
      </c>
      <c r="M7" s="78" t="s">
        <v>37</v>
      </c>
      <c r="N7" s="79"/>
      <c r="O7" s="80"/>
      <c r="P7" s="81"/>
      <c r="Q7" s="81"/>
    </row>
    <row r="8" spans="2:17" ht="12.75">
      <c r="B8" s="82">
        <v>5534</v>
      </c>
      <c r="C8" s="83" t="s">
        <v>120</v>
      </c>
      <c r="D8" s="83" t="s">
        <v>56</v>
      </c>
      <c r="E8" s="84" t="s">
        <v>121</v>
      </c>
      <c r="F8" s="85">
        <v>0</v>
      </c>
      <c r="G8" s="86">
        <v>41.6</v>
      </c>
      <c r="H8" s="87">
        <f aca="true" t="shared" si="0" ref="H8:H45">IF(OR(G8="снят",G8="н/я",G8&gt;I$5),120,IF(G8&gt;I$4,G8-I$4,0))</f>
        <v>0</v>
      </c>
      <c r="I8" s="88">
        <f aca="true" t="shared" si="1" ref="I8:I45">IF(H8=120,120,F8+H8)</f>
        <v>0</v>
      </c>
      <c r="J8" s="89">
        <v>0</v>
      </c>
      <c r="K8" s="86">
        <v>31.31</v>
      </c>
      <c r="L8" s="90">
        <f aca="true" t="shared" si="2" ref="L8:L45">IF(OR(K8="снят",K8="н/я",K8&gt;M$5),100,IF(K8&gt;M$4,K8-M$4,0))</f>
        <v>0</v>
      </c>
      <c r="M8" s="91">
        <f aca="true" t="shared" si="3" ref="M8:M45">IF(L8=100,100,J8+L8)</f>
        <v>0</v>
      </c>
      <c r="N8" s="92">
        <f aca="true" t="shared" si="4" ref="N8:N45">I8+M8</f>
        <v>0</v>
      </c>
      <c r="O8" s="93">
        <f>IF(OR(G8="снят",G8="н/я",G8&gt;I$5,K8="снят",K8="н/я",K8&gt;M$5,AND(G8=0,K8=0)),"—",G8+K8)</f>
        <v>72.91</v>
      </c>
      <c r="P8" s="94">
        <v>1</v>
      </c>
      <c r="Q8" s="94">
        <f>IF(O8="—","—",1)</f>
        <v>1</v>
      </c>
    </row>
    <row r="9" spans="2:17" ht="12.75">
      <c r="B9" s="82">
        <v>5536</v>
      </c>
      <c r="C9" s="83" t="s">
        <v>122</v>
      </c>
      <c r="D9" s="83" t="s">
        <v>55</v>
      </c>
      <c r="E9" s="84" t="s">
        <v>123</v>
      </c>
      <c r="F9" s="95">
        <v>0</v>
      </c>
      <c r="G9" s="96">
        <v>41.82</v>
      </c>
      <c r="H9" s="90">
        <f t="shared" si="0"/>
        <v>0</v>
      </c>
      <c r="I9" s="91">
        <f t="shared" si="1"/>
        <v>0</v>
      </c>
      <c r="J9" s="97">
        <v>0</v>
      </c>
      <c r="K9" s="96">
        <v>32.21</v>
      </c>
      <c r="L9" s="90">
        <f t="shared" si="2"/>
        <v>0</v>
      </c>
      <c r="M9" s="91">
        <f t="shared" si="3"/>
        <v>0</v>
      </c>
      <c r="N9" s="98">
        <f t="shared" si="4"/>
        <v>0</v>
      </c>
      <c r="O9" s="93">
        <f aca="true" t="shared" si="5" ref="O9:O45">IF(OR(G9="снят",G9="н/я",G9&gt;I$5,K9="снят",K9="н/я",K9&gt;M$5,AND(G9=0,K9=0)),"—",G9+K9)</f>
        <v>74.03</v>
      </c>
      <c r="P9" s="99">
        <f aca="true" t="shared" si="6" ref="P9:P45">P8+1</f>
        <v>2</v>
      </c>
      <c r="Q9" s="99">
        <f aca="true" t="shared" si="7" ref="Q9:Q45">IF(O9="—","—",Q8+1)</f>
        <v>2</v>
      </c>
    </row>
    <row r="10" spans="2:17" ht="12.75">
      <c r="B10" s="82">
        <v>5517</v>
      </c>
      <c r="C10" s="83" t="s">
        <v>83</v>
      </c>
      <c r="D10" s="83" t="s">
        <v>55</v>
      </c>
      <c r="E10" s="84" t="s">
        <v>124</v>
      </c>
      <c r="F10" s="95">
        <v>0</v>
      </c>
      <c r="G10" s="96">
        <v>42.96</v>
      </c>
      <c r="H10" s="90">
        <f t="shared" si="0"/>
        <v>0</v>
      </c>
      <c r="I10" s="91">
        <f t="shared" si="1"/>
        <v>0</v>
      </c>
      <c r="J10" s="97">
        <v>0</v>
      </c>
      <c r="K10" s="96">
        <v>32.05</v>
      </c>
      <c r="L10" s="90">
        <f t="shared" si="2"/>
        <v>0</v>
      </c>
      <c r="M10" s="91">
        <f t="shared" si="3"/>
        <v>0</v>
      </c>
      <c r="N10" s="98">
        <f t="shared" si="4"/>
        <v>0</v>
      </c>
      <c r="O10" s="93">
        <f t="shared" si="5"/>
        <v>75.00999999999999</v>
      </c>
      <c r="P10" s="99">
        <f t="shared" si="6"/>
        <v>3</v>
      </c>
      <c r="Q10" s="99">
        <f t="shared" si="7"/>
        <v>3</v>
      </c>
    </row>
    <row r="11" spans="2:17" ht="12.75">
      <c r="B11" s="82">
        <v>5525</v>
      </c>
      <c r="C11" s="83" t="s">
        <v>125</v>
      </c>
      <c r="D11" s="83" t="s">
        <v>57</v>
      </c>
      <c r="E11" s="84" t="s">
        <v>126</v>
      </c>
      <c r="F11" s="95">
        <v>0</v>
      </c>
      <c r="G11" s="96">
        <v>44.65</v>
      </c>
      <c r="H11" s="90">
        <f t="shared" si="0"/>
        <v>0</v>
      </c>
      <c r="I11" s="91">
        <f t="shared" si="1"/>
        <v>0</v>
      </c>
      <c r="J11" s="97">
        <v>0</v>
      </c>
      <c r="K11" s="96">
        <v>31.82</v>
      </c>
      <c r="L11" s="90">
        <f t="shared" si="2"/>
        <v>0</v>
      </c>
      <c r="M11" s="91">
        <f t="shared" si="3"/>
        <v>0</v>
      </c>
      <c r="N11" s="98">
        <f t="shared" si="4"/>
        <v>0</v>
      </c>
      <c r="O11" s="93">
        <f t="shared" si="5"/>
        <v>76.47</v>
      </c>
      <c r="P11" s="99">
        <f t="shared" si="6"/>
        <v>4</v>
      </c>
      <c r="Q11" s="99">
        <f t="shared" si="7"/>
        <v>4</v>
      </c>
    </row>
    <row r="12" spans="2:17" ht="12.75">
      <c r="B12" s="82">
        <v>5508</v>
      </c>
      <c r="C12" s="83" t="s">
        <v>127</v>
      </c>
      <c r="D12" s="83" t="s">
        <v>58</v>
      </c>
      <c r="E12" s="84" t="s">
        <v>128</v>
      </c>
      <c r="F12" s="95">
        <v>0</v>
      </c>
      <c r="G12" s="96">
        <v>44.4</v>
      </c>
      <c r="H12" s="90">
        <f t="shared" si="0"/>
        <v>0</v>
      </c>
      <c r="I12" s="91">
        <f t="shared" si="1"/>
        <v>0</v>
      </c>
      <c r="J12" s="97">
        <v>0</v>
      </c>
      <c r="K12" s="96">
        <v>32.44</v>
      </c>
      <c r="L12" s="90">
        <f t="shared" si="2"/>
        <v>0</v>
      </c>
      <c r="M12" s="91">
        <f t="shared" si="3"/>
        <v>0</v>
      </c>
      <c r="N12" s="98">
        <f t="shared" si="4"/>
        <v>0</v>
      </c>
      <c r="O12" s="93">
        <f t="shared" si="5"/>
        <v>76.84</v>
      </c>
      <c r="P12" s="99">
        <f t="shared" si="6"/>
        <v>5</v>
      </c>
      <c r="Q12" s="99">
        <f t="shared" si="7"/>
        <v>5</v>
      </c>
    </row>
    <row r="13" spans="2:17" ht="12.75">
      <c r="B13" s="82">
        <v>5503</v>
      </c>
      <c r="C13" s="83" t="s">
        <v>70</v>
      </c>
      <c r="D13" s="83" t="s">
        <v>54</v>
      </c>
      <c r="E13" s="84" t="s">
        <v>129</v>
      </c>
      <c r="F13" s="95">
        <v>0</v>
      </c>
      <c r="G13" s="96">
        <v>44.67</v>
      </c>
      <c r="H13" s="90">
        <f t="shared" si="0"/>
        <v>0</v>
      </c>
      <c r="I13" s="91">
        <f t="shared" si="1"/>
        <v>0</v>
      </c>
      <c r="J13" s="97">
        <v>0</v>
      </c>
      <c r="K13" s="96">
        <v>33</v>
      </c>
      <c r="L13" s="90">
        <f t="shared" si="2"/>
        <v>0</v>
      </c>
      <c r="M13" s="91">
        <f t="shared" si="3"/>
        <v>0</v>
      </c>
      <c r="N13" s="98">
        <f t="shared" si="4"/>
        <v>0</v>
      </c>
      <c r="O13" s="93">
        <f t="shared" si="5"/>
        <v>77.67</v>
      </c>
      <c r="P13" s="99">
        <f t="shared" si="6"/>
        <v>6</v>
      </c>
      <c r="Q13" s="99">
        <f t="shared" si="7"/>
        <v>6</v>
      </c>
    </row>
    <row r="14" spans="2:17" ht="12.75">
      <c r="B14" s="82">
        <v>5510</v>
      </c>
      <c r="C14" s="83" t="s">
        <v>130</v>
      </c>
      <c r="D14" s="83" t="s">
        <v>62</v>
      </c>
      <c r="E14" s="84" t="s">
        <v>131</v>
      </c>
      <c r="F14" s="95">
        <v>0</v>
      </c>
      <c r="G14" s="96">
        <v>44.22</v>
      </c>
      <c r="H14" s="90">
        <f t="shared" si="0"/>
        <v>0</v>
      </c>
      <c r="I14" s="91">
        <f t="shared" si="1"/>
        <v>0</v>
      </c>
      <c r="J14" s="97">
        <v>0</v>
      </c>
      <c r="K14" s="96">
        <v>34.56</v>
      </c>
      <c r="L14" s="90">
        <f t="shared" si="2"/>
        <v>0</v>
      </c>
      <c r="M14" s="91">
        <f t="shared" si="3"/>
        <v>0</v>
      </c>
      <c r="N14" s="98">
        <f t="shared" si="4"/>
        <v>0</v>
      </c>
      <c r="O14" s="93">
        <f t="shared" si="5"/>
        <v>78.78</v>
      </c>
      <c r="P14" s="99">
        <f t="shared" si="6"/>
        <v>7</v>
      </c>
      <c r="Q14" s="99">
        <f t="shared" si="7"/>
        <v>7</v>
      </c>
    </row>
    <row r="15" spans="2:17" ht="12.75">
      <c r="B15" s="82">
        <v>5520</v>
      </c>
      <c r="C15" s="83" t="s">
        <v>132</v>
      </c>
      <c r="D15" s="83" t="s">
        <v>54</v>
      </c>
      <c r="E15" s="84" t="s">
        <v>133</v>
      </c>
      <c r="F15" s="95">
        <v>5</v>
      </c>
      <c r="G15" s="96">
        <v>44.08</v>
      </c>
      <c r="H15" s="90">
        <f t="shared" si="0"/>
        <v>0</v>
      </c>
      <c r="I15" s="91">
        <f t="shared" si="1"/>
        <v>5</v>
      </c>
      <c r="J15" s="97">
        <v>0</v>
      </c>
      <c r="K15" s="96">
        <v>33.41</v>
      </c>
      <c r="L15" s="90">
        <f t="shared" si="2"/>
        <v>0</v>
      </c>
      <c r="M15" s="91">
        <f t="shared" si="3"/>
        <v>0</v>
      </c>
      <c r="N15" s="98">
        <f t="shared" si="4"/>
        <v>5</v>
      </c>
      <c r="O15" s="93">
        <f t="shared" si="5"/>
        <v>77.49</v>
      </c>
      <c r="P15" s="99">
        <f t="shared" si="6"/>
        <v>8</v>
      </c>
      <c r="Q15" s="99">
        <f t="shared" si="7"/>
        <v>8</v>
      </c>
    </row>
    <row r="16" spans="2:17" ht="12.75">
      <c r="B16" s="82">
        <v>5511</v>
      </c>
      <c r="C16" s="83" t="s">
        <v>134</v>
      </c>
      <c r="D16" s="83" t="s">
        <v>54</v>
      </c>
      <c r="E16" s="84" t="s">
        <v>135</v>
      </c>
      <c r="F16" s="95">
        <v>0</v>
      </c>
      <c r="G16" s="96">
        <v>42.2</v>
      </c>
      <c r="H16" s="90">
        <f t="shared" si="0"/>
        <v>0</v>
      </c>
      <c r="I16" s="91">
        <f t="shared" si="1"/>
        <v>0</v>
      </c>
      <c r="J16" s="97">
        <v>5</v>
      </c>
      <c r="K16" s="96">
        <v>35.51</v>
      </c>
      <c r="L16" s="90">
        <f t="shared" si="2"/>
        <v>0</v>
      </c>
      <c r="M16" s="91">
        <f t="shared" si="3"/>
        <v>5</v>
      </c>
      <c r="N16" s="98">
        <f t="shared" si="4"/>
        <v>5</v>
      </c>
      <c r="O16" s="93">
        <f t="shared" si="5"/>
        <v>77.71000000000001</v>
      </c>
      <c r="P16" s="99">
        <f t="shared" si="6"/>
        <v>9</v>
      </c>
      <c r="Q16" s="99">
        <f t="shared" si="7"/>
        <v>9</v>
      </c>
    </row>
    <row r="17" spans="2:17" ht="12.75">
      <c r="B17" s="82">
        <v>5507</v>
      </c>
      <c r="C17" s="83" t="s">
        <v>136</v>
      </c>
      <c r="D17" s="83" t="s">
        <v>56</v>
      </c>
      <c r="E17" s="84" t="s">
        <v>137</v>
      </c>
      <c r="F17" s="95">
        <v>5</v>
      </c>
      <c r="G17" s="96">
        <v>45.84</v>
      </c>
      <c r="H17" s="90">
        <f t="shared" si="0"/>
        <v>0</v>
      </c>
      <c r="I17" s="91">
        <f t="shared" si="1"/>
        <v>5</v>
      </c>
      <c r="J17" s="97">
        <v>0</v>
      </c>
      <c r="K17" s="96">
        <v>33.14</v>
      </c>
      <c r="L17" s="90">
        <f t="shared" si="2"/>
        <v>0</v>
      </c>
      <c r="M17" s="91">
        <f t="shared" si="3"/>
        <v>0</v>
      </c>
      <c r="N17" s="98">
        <f t="shared" si="4"/>
        <v>5</v>
      </c>
      <c r="O17" s="93">
        <f t="shared" si="5"/>
        <v>78.98</v>
      </c>
      <c r="P17" s="99">
        <f t="shared" si="6"/>
        <v>10</v>
      </c>
      <c r="Q17" s="99">
        <f t="shared" si="7"/>
        <v>10</v>
      </c>
    </row>
    <row r="18" spans="2:17" ht="12.75">
      <c r="B18" s="82">
        <v>5526</v>
      </c>
      <c r="C18" s="83" t="s">
        <v>138</v>
      </c>
      <c r="D18" s="83" t="s">
        <v>54</v>
      </c>
      <c r="E18" s="84" t="s">
        <v>139</v>
      </c>
      <c r="F18" s="95">
        <v>5</v>
      </c>
      <c r="G18" s="96">
        <v>47.2</v>
      </c>
      <c r="H18" s="90">
        <f t="shared" si="0"/>
        <v>1.2000000000000028</v>
      </c>
      <c r="I18" s="91">
        <f t="shared" si="1"/>
        <v>6.200000000000003</v>
      </c>
      <c r="J18" s="97">
        <v>0</v>
      </c>
      <c r="K18" s="96">
        <v>29.8</v>
      </c>
      <c r="L18" s="90">
        <f t="shared" si="2"/>
        <v>0</v>
      </c>
      <c r="M18" s="91">
        <f t="shared" si="3"/>
        <v>0</v>
      </c>
      <c r="N18" s="98">
        <f t="shared" si="4"/>
        <v>6.200000000000003</v>
      </c>
      <c r="O18" s="93">
        <f t="shared" si="5"/>
        <v>77</v>
      </c>
      <c r="P18" s="99">
        <f t="shared" si="6"/>
        <v>11</v>
      </c>
      <c r="Q18" s="99">
        <f t="shared" si="7"/>
        <v>11</v>
      </c>
    </row>
    <row r="19" spans="2:17" ht="12.75">
      <c r="B19" s="82">
        <v>5515</v>
      </c>
      <c r="C19" s="83" t="s">
        <v>140</v>
      </c>
      <c r="D19" s="83" t="s">
        <v>55</v>
      </c>
      <c r="E19" s="84" t="s">
        <v>141</v>
      </c>
      <c r="F19" s="95">
        <v>5</v>
      </c>
      <c r="G19" s="96">
        <v>38.72</v>
      </c>
      <c r="H19" s="90">
        <f t="shared" si="0"/>
        <v>0</v>
      </c>
      <c r="I19" s="91">
        <f t="shared" si="1"/>
        <v>5</v>
      </c>
      <c r="J19" s="97">
        <v>5</v>
      </c>
      <c r="K19" s="96">
        <v>31.31</v>
      </c>
      <c r="L19" s="90">
        <f t="shared" si="2"/>
        <v>0</v>
      </c>
      <c r="M19" s="91">
        <f t="shared" si="3"/>
        <v>5</v>
      </c>
      <c r="N19" s="98">
        <f t="shared" si="4"/>
        <v>10</v>
      </c>
      <c r="O19" s="93">
        <f t="shared" si="5"/>
        <v>70.03</v>
      </c>
      <c r="P19" s="99">
        <f t="shared" si="6"/>
        <v>12</v>
      </c>
      <c r="Q19" s="99">
        <f t="shared" si="7"/>
        <v>12</v>
      </c>
    </row>
    <row r="20" spans="2:17" ht="12.75">
      <c r="B20" s="82">
        <v>5524</v>
      </c>
      <c r="C20" s="83" t="s">
        <v>142</v>
      </c>
      <c r="D20" s="83" t="s">
        <v>55</v>
      </c>
      <c r="E20" s="84" t="s">
        <v>143</v>
      </c>
      <c r="F20" s="95">
        <v>5</v>
      </c>
      <c r="G20" s="96">
        <v>41.43</v>
      </c>
      <c r="H20" s="90">
        <f t="shared" si="0"/>
        <v>0</v>
      </c>
      <c r="I20" s="91">
        <f t="shared" si="1"/>
        <v>5</v>
      </c>
      <c r="J20" s="97">
        <v>5</v>
      </c>
      <c r="K20" s="96">
        <v>32.07</v>
      </c>
      <c r="L20" s="90">
        <f t="shared" si="2"/>
        <v>0</v>
      </c>
      <c r="M20" s="91">
        <f t="shared" si="3"/>
        <v>5</v>
      </c>
      <c r="N20" s="98">
        <f t="shared" si="4"/>
        <v>10</v>
      </c>
      <c r="O20" s="93">
        <f t="shared" si="5"/>
        <v>73.5</v>
      </c>
      <c r="P20" s="99">
        <f t="shared" si="6"/>
        <v>13</v>
      </c>
      <c r="Q20" s="99">
        <f t="shared" si="7"/>
        <v>13</v>
      </c>
    </row>
    <row r="21" spans="2:17" ht="12.75">
      <c r="B21" s="82">
        <v>5518</v>
      </c>
      <c r="C21" s="83" t="s">
        <v>144</v>
      </c>
      <c r="D21" s="83" t="s">
        <v>54</v>
      </c>
      <c r="E21" s="84" t="s">
        <v>145</v>
      </c>
      <c r="F21" s="95">
        <v>10</v>
      </c>
      <c r="G21" s="96">
        <v>44.42</v>
      </c>
      <c r="H21" s="90">
        <f t="shared" si="0"/>
        <v>0</v>
      </c>
      <c r="I21" s="91">
        <f t="shared" si="1"/>
        <v>10</v>
      </c>
      <c r="J21" s="97">
        <v>0</v>
      </c>
      <c r="K21" s="96">
        <v>33.14</v>
      </c>
      <c r="L21" s="90">
        <f t="shared" si="2"/>
        <v>0</v>
      </c>
      <c r="M21" s="91">
        <f t="shared" si="3"/>
        <v>0</v>
      </c>
      <c r="N21" s="98">
        <f t="shared" si="4"/>
        <v>10</v>
      </c>
      <c r="O21" s="93">
        <f t="shared" si="5"/>
        <v>77.56</v>
      </c>
      <c r="P21" s="99">
        <f t="shared" si="6"/>
        <v>14</v>
      </c>
      <c r="Q21" s="99">
        <f t="shared" si="7"/>
        <v>14</v>
      </c>
    </row>
    <row r="22" spans="2:17" ht="12.75">
      <c r="B22" s="82">
        <v>5535</v>
      </c>
      <c r="C22" s="83" t="s">
        <v>146</v>
      </c>
      <c r="D22" s="83" t="s">
        <v>62</v>
      </c>
      <c r="E22" s="84" t="s">
        <v>147</v>
      </c>
      <c r="F22" s="95">
        <v>5</v>
      </c>
      <c r="G22" s="96">
        <v>45.75</v>
      </c>
      <c r="H22" s="90">
        <f t="shared" si="0"/>
        <v>0</v>
      </c>
      <c r="I22" s="91">
        <f t="shared" si="1"/>
        <v>5</v>
      </c>
      <c r="J22" s="97">
        <v>5</v>
      </c>
      <c r="K22" s="96">
        <v>32.55</v>
      </c>
      <c r="L22" s="90">
        <f t="shared" si="2"/>
        <v>0</v>
      </c>
      <c r="M22" s="91">
        <f t="shared" si="3"/>
        <v>5</v>
      </c>
      <c r="N22" s="98">
        <f t="shared" si="4"/>
        <v>10</v>
      </c>
      <c r="O22" s="93">
        <f t="shared" si="5"/>
        <v>78.3</v>
      </c>
      <c r="P22" s="99">
        <f t="shared" si="6"/>
        <v>15</v>
      </c>
      <c r="Q22" s="99">
        <f t="shared" si="7"/>
        <v>15</v>
      </c>
    </row>
    <row r="23" spans="2:17" ht="12.75">
      <c r="B23" s="82">
        <v>5519</v>
      </c>
      <c r="C23" s="83" t="s">
        <v>148</v>
      </c>
      <c r="D23" s="83" t="s">
        <v>54</v>
      </c>
      <c r="E23" s="84" t="s">
        <v>149</v>
      </c>
      <c r="F23" s="95">
        <v>5</v>
      </c>
      <c r="G23" s="96">
        <v>51.04</v>
      </c>
      <c r="H23" s="90">
        <f t="shared" si="0"/>
        <v>5.039999999999999</v>
      </c>
      <c r="I23" s="91">
        <f t="shared" si="1"/>
        <v>10.04</v>
      </c>
      <c r="J23" s="97">
        <v>0</v>
      </c>
      <c r="K23" s="96">
        <v>35.46</v>
      </c>
      <c r="L23" s="90">
        <f t="shared" si="2"/>
        <v>0</v>
      </c>
      <c r="M23" s="91">
        <f t="shared" si="3"/>
        <v>0</v>
      </c>
      <c r="N23" s="98">
        <f t="shared" si="4"/>
        <v>10.04</v>
      </c>
      <c r="O23" s="93">
        <f t="shared" si="5"/>
        <v>86.5</v>
      </c>
      <c r="P23" s="99">
        <f t="shared" si="6"/>
        <v>16</v>
      </c>
      <c r="Q23" s="99">
        <f t="shared" si="7"/>
        <v>16</v>
      </c>
    </row>
    <row r="24" spans="2:17" ht="12.75">
      <c r="B24" s="82">
        <v>5501</v>
      </c>
      <c r="C24" s="83" t="s">
        <v>150</v>
      </c>
      <c r="D24" s="83" t="s">
        <v>59</v>
      </c>
      <c r="E24" s="84" t="s">
        <v>151</v>
      </c>
      <c r="F24" s="95">
        <v>5</v>
      </c>
      <c r="G24" s="96">
        <v>51.94</v>
      </c>
      <c r="H24" s="90">
        <f t="shared" si="0"/>
        <v>5.939999999999998</v>
      </c>
      <c r="I24" s="91">
        <f t="shared" si="1"/>
        <v>10.939999999999998</v>
      </c>
      <c r="J24" s="97">
        <v>0</v>
      </c>
      <c r="K24" s="96">
        <v>36.22</v>
      </c>
      <c r="L24" s="90">
        <f t="shared" si="2"/>
        <v>0.21999999999999886</v>
      </c>
      <c r="M24" s="91">
        <f t="shared" si="3"/>
        <v>0.21999999999999886</v>
      </c>
      <c r="N24" s="98">
        <f t="shared" si="4"/>
        <v>11.159999999999997</v>
      </c>
      <c r="O24" s="93">
        <f t="shared" si="5"/>
        <v>88.16</v>
      </c>
      <c r="P24" s="99">
        <f t="shared" si="6"/>
        <v>17</v>
      </c>
      <c r="Q24" s="99">
        <f t="shared" si="7"/>
        <v>17</v>
      </c>
    </row>
    <row r="25" spans="2:17" ht="12.75">
      <c r="B25" s="82">
        <v>5538</v>
      </c>
      <c r="C25" s="83" t="s">
        <v>134</v>
      </c>
      <c r="D25" s="83" t="s">
        <v>54</v>
      </c>
      <c r="E25" s="84" t="s">
        <v>152</v>
      </c>
      <c r="F25" s="95">
        <v>5</v>
      </c>
      <c r="G25" s="96">
        <v>47.42</v>
      </c>
      <c r="H25" s="90">
        <f t="shared" si="0"/>
        <v>1.4200000000000017</v>
      </c>
      <c r="I25" s="91">
        <f t="shared" si="1"/>
        <v>6.420000000000002</v>
      </c>
      <c r="J25" s="97">
        <v>5</v>
      </c>
      <c r="K25" s="96">
        <v>32</v>
      </c>
      <c r="L25" s="90">
        <f t="shared" si="2"/>
        <v>0</v>
      </c>
      <c r="M25" s="91">
        <f t="shared" si="3"/>
        <v>5</v>
      </c>
      <c r="N25" s="98">
        <f t="shared" si="4"/>
        <v>11.420000000000002</v>
      </c>
      <c r="O25" s="93">
        <f t="shared" si="5"/>
        <v>79.42</v>
      </c>
      <c r="P25" s="99">
        <f t="shared" si="6"/>
        <v>18</v>
      </c>
      <c r="Q25" s="99">
        <f t="shared" si="7"/>
        <v>18</v>
      </c>
    </row>
    <row r="26" spans="2:17" ht="12.75">
      <c r="B26" s="82">
        <v>5512</v>
      </c>
      <c r="C26" s="83" t="s">
        <v>153</v>
      </c>
      <c r="D26" s="83" t="s">
        <v>55</v>
      </c>
      <c r="E26" s="84" t="s">
        <v>154</v>
      </c>
      <c r="F26" s="95">
        <v>5</v>
      </c>
      <c r="G26" s="96">
        <v>44.85</v>
      </c>
      <c r="H26" s="90">
        <f t="shared" si="0"/>
        <v>0</v>
      </c>
      <c r="I26" s="91">
        <f t="shared" si="1"/>
        <v>5</v>
      </c>
      <c r="J26" s="97">
        <v>5</v>
      </c>
      <c r="K26" s="96">
        <v>38.02</v>
      </c>
      <c r="L26" s="90">
        <f t="shared" si="2"/>
        <v>2.020000000000003</v>
      </c>
      <c r="M26" s="91">
        <f t="shared" si="3"/>
        <v>7.020000000000003</v>
      </c>
      <c r="N26" s="98">
        <f t="shared" si="4"/>
        <v>12.020000000000003</v>
      </c>
      <c r="O26" s="93">
        <f t="shared" si="5"/>
        <v>82.87</v>
      </c>
      <c r="P26" s="99">
        <f t="shared" si="6"/>
        <v>19</v>
      </c>
      <c r="Q26" s="99">
        <f t="shared" si="7"/>
        <v>19</v>
      </c>
    </row>
    <row r="27" spans="2:17" ht="12.75">
      <c r="B27" s="82">
        <v>5506</v>
      </c>
      <c r="C27" s="83" t="s">
        <v>155</v>
      </c>
      <c r="D27" s="83" t="s">
        <v>63</v>
      </c>
      <c r="E27" s="84" t="s">
        <v>156</v>
      </c>
      <c r="F27" s="95">
        <v>0</v>
      </c>
      <c r="G27" s="96">
        <v>50.62</v>
      </c>
      <c r="H27" s="90">
        <f t="shared" si="0"/>
        <v>4.619999999999997</v>
      </c>
      <c r="I27" s="91">
        <f t="shared" si="1"/>
        <v>4.619999999999997</v>
      </c>
      <c r="J27" s="97">
        <v>5</v>
      </c>
      <c r="K27" s="96">
        <v>40.94</v>
      </c>
      <c r="L27" s="90">
        <f t="shared" si="2"/>
        <v>4.939999999999998</v>
      </c>
      <c r="M27" s="91">
        <f t="shared" si="3"/>
        <v>9.939999999999998</v>
      </c>
      <c r="N27" s="98">
        <f t="shared" si="4"/>
        <v>14.559999999999995</v>
      </c>
      <c r="O27" s="93">
        <f t="shared" si="5"/>
        <v>91.56</v>
      </c>
      <c r="P27" s="99">
        <f t="shared" si="6"/>
        <v>20</v>
      </c>
      <c r="Q27" s="99">
        <f t="shared" si="7"/>
        <v>20</v>
      </c>
    </row>
    <row r="28" spans="2:17" ht="12.75">
      <c r="B28" s="82">
        <v>5521</v>
      </c>
      <c r="C28" s="83" t="s">
        <v>157</v>
      </c>
      <c r="D28" s="83" t="s">
        <v>59</v>
      </c>
      <c r="E28" s="84" t="s">
        <v>158</v>
      </c>
      <c r="F28" s="95">
        <v>5</v>
      </c>
      <c r="G28" s="96">
        <v>39.23</v>
      </c>
      <c r="H28" s="90">
        <f t="shared" si="0"/>
        <v>0</v>
      </c>
      <c r="I28" s="91">
        <f t="shared" si="1"/>
        <v>5</v>
      </c>
      <c r="J28" s="97">
        <v>10</v>
      </c>
      <c r="K28" s="96">
        <v>34.07</v>
      </c>
      <c r="L28" s="90">
        <f t="shared" si="2"/>
        <v>0</v>
      </c>
      <c r="M28" s="91">
        <f t="shared" si="3"/>
        <v>10</v>
      </c>
      <c r="N28" s="98">
        <f t="shared" si="4"/>
        <v>15</v>
      </c>
      <c r="O28" s="93">
        <f t="shared" si="5"/>
        <v>73.3</v>
      </c>
      <c r="P28" s="99">
        <f t="shared" si="6"/>
        <v>21</v>
      </c>
      <c r="Q28" s="99">
        <f t="shared" si="7"/>
        <v>21</v>
      </c>
    </row>
    <row r="29" spans="2:17" ht="12.75">
      <c r="B29" s="82">
        <v>5514</v>
      </c>
      <c r="C29" s="83" t="s">
        <v>159</v>
      </c>
      <c r="D29" s="83" t="s">
        <v>54</v>
      </c>
      <c r="E29" s="84" t="s">
        <v>160</v>
      </c>
      <c r="F29" s="95">
        <v>10</v>
      </c>
      <c r="G29" s="96">
        <v>45.67</v>
      </c>
      <c r="H29" s="90">
        <f t="shared" si="0"/>
        <v>0</v>
      </c>
      <c r="I29" s="91">
        <f t="shared" si="1"/>
        <v>10</v>
      </c>
      <c r="J29" s="97">
        <v>5</v>
      </c>
      <c r="K29" s="96">
        <v>36.46</v>
      </c>
      <c r="L29" s="90">
        <f t="shared" si="2"/>
        <v>0.46000000000000085</v>
      </c>
      <c r="M29" s="91">
        <f t="shared" si="3"/>
        <v>5.460000000000001</v>
      </c>
      <c r="N29" s="98">
        <f t="shared" si="4"/>
        <v>15.46</v>
      </c>
      <c r="O29" s="93">
        <f t="shared" si="5"/>
        <v>82.13</v>
      </c>
      <c r="P29" s="99">
        <f t="shared" si="6"/>
        <v>22</v>
      </c>
      <c r="Q29" s="99">
        <f t="shared" si="7"/>
        <v>22</v>
      </c>
    </row>
    <row r="30" spans="2:17" ht="12.75">
      <c r="B30" s="82">
        <v>5529</v>
      </c>
      <c r="C30" s="83" t="s">
        <v>89</v>
      </c>
      <c r="D30" s="83" t="s">
        <v>57</v>
      </c>
      <c r="E30" s="84" t="s">
        <v>161</v>
      </c>
      <c r="F30" s="95">
        <v>15</v>
      </c>
      <c r="G30" s="96">
        <v>43.88</v>
      </c>
      <c r="H30" s="90">
        <f t="shared" si="0"/>
        <v>0</v>
      </c>
      <c r="I30" s="91">
        <f t="shared" si="1"/>
        <v>15</v>
      </c>
      <c r="J30" s="97">
        <v>15</v>
      </c>
      <c r="K30" s="96">
        <v>32.98</v>
      </c>
      <c r="L30" s="90">
        <f t="shared" si="2"/>
        <v>0</v>
      </c>
      <c r="M30" s="91">
        <f t="shared" si="3"/>
        <v>15</v>
      </c>
      <c r="N30" s="98">
        <f t="shared" si="4"/>
        <v>30</v>
      </c>
      <c r="O30" s="93">
        <f t="shared" si="5"/>
        <v>76.86</v>
      </c>
      <c r="P30" s="99">
        <f t="shared" si="6"/>
        <v>23</v>
      </c>
      <c r="Q30" s="99">
        <f t="shared" si="7"/>
        <v>23</v>
      </c>
    </row>
    <row r="31" spans="2:17" ht="12.75">
      <c r="B31" s="82">
        <v>5530</v>
      </c>
      <c r="C31" s="83" t="s">
        <v>162</v>
      </c>
      <c r="D31" s="83" t="s">
        <v>62</v>
      </c>
      <c r="E31" s="84" t="s">
        <v>163</v>
      </c>
      <c r="F31" s="95">
        <v>5</v>
      </c>
      <c r="G31" s="96">
        <v>48.07</v>
      </c>
      <c r="H31" s="90">
        <f t="shared" si="0"/>
        <v>2.0700000000000003</v>
      </c>
      <c r="I31" s="91">
        <f t="shared" si="1"/>
        <v>7.07</v>
      </c>
      <c r="J31" s="97">
        <v>0</v>
      </c>
      <c r="K31" s="96" t="s">
        <v>105</v>
      </c>
      <c r="L31" s="90">
        <f t="shared" si="2"/>
        <v>100</v>
      </c>
      <c r="M31" s="91">
        <f t="shared" si="3"/>
        <v>100</v>
      </c>
      <c r="N31" s="98">
        <f t="shared" si="4"/>
        <v>107.07</v>
      </c>
      <c r="O31" s="93" t="str">
        <f t="shared" si="5"/>
        <v>—</v>
      </c>
      <c r="P31" s="99">
        <f t="shared" si="6"/>
        <v>24</v>
      </c>
      <c r="Q31" s="99" t="str">
        <f t="shared" si="7"/>
        <v>—</v>
      </c>
    </row>
    <row r="32" spans="2:17" ht="12.75">
      <c r="B32" s="82">
        <v>5502</v>
      </c>
      <c r="C32" s="83" t="s">
        <v>164</v>
      </c>
      <c r="D32" s="83" t="s">
        <v>56</v>
      </c>
      <c r="E32" s="84" t="s">
        <v>165</v>
      </c>
      <c r="F32" s="95">
        <v>10</v>
      </c>
      <c r="G32" s="96">
        <v>47.17</v>
      </c>
      <c r="H32" s="90">
        <f t="shared" si="0"/>
        <v>1.1700000000000017</v>
      </c>
      <c r="I32" s="91">
        <f t="shared" si="1"/>
        <v>11.170000000000002</v>
      </c>
      <c r="J32" s="97">
        <v>0</v>
      </c>
      <c r="K32" s="96" t="s">
        <v>105</v>
      </c>
      <c r="L32" s="90">
        <f t="shared" si="2"/>
        <v>100</v>
      </c>
      <c r="M32" s="91">
        <f t="shared" si="3"/>
        <v>100</v>
      </c>
      <c r="N32" s="98">
        <f t="shared" si="4"/>
        <v>111.17</v>
      </c>
      <c r="O32" s="93" t="str">
        <f t="shared" si="5"/>
        <v>—</v>
      </c>
      <c r="P32" s="99">
        <f t="shared" si="6"/>
        <v>25</v>
      </c>
      <c r="Q32" s="99" t="str">
        <f t="shared" si="7"/>
        <v>—</v>
      </c>
    </row>
    <row r="33" spans="2:17" ht="12.75">
      <c r="B33" s="82">
        <v>5537</v>
      </c>
      <c r="C33" s="83" t="s">
        <v>136</v>
      </c>
      <c r="D33" s="83" t="s">
        <v>56</v>
      </c>
      <c r="E33" s="84" t="s">
        <v>166</v>
      </c>
      <c r="F33" s="95">
        <v>0</v>
      </c>
      <c r="G33" s="96" t="s">
        <v>105</v>
      </c>
      <c r="H33" s="90">
        <f t="shared" si="0"/>
        <v>120</v>
      </c>
      <c r="I33" s="91">
        <f t="shared" si="1"/>
        <v>120</v>
      </c>
      <c r="J33" s="97">
        <v>0</v>
      </c>
      <c r="K33" s="96">
        <v>30.16</v>
      </c>
      <c r="L33" s="90">
        <f t="shared" si="2"/>
        <v>0</v>
      </c>
      <c r="M33" s="91">
        <f t="shared" si="3"/>
        <v>0</v>
      </c>
      <c r="N33" s="98">
        <f t="shared" si="4"/>
        <v>120</v>
      </c>
      <c r="O33" s="93" t="str">
        <f t="shared" si="5"/>
        <v>—</v>
      </c>
      <c r="P33" s="99">
        <f t="shared" si="6"/>
        <v>26</v>
      </c>
      <c r="Q33" s="99" t="str">
        <f t="shared" si="7"/>
        <v>—</v>
      </c>
    </row>
    <row r="34" spans="2:17" ht="12.75">
      <c r="B34" s="82">
        <v>5531</v>
      </c>
      <c r="C34" s="83" t="s">
        <v>164</v>
      </c>
      <c r="D34" s="83" t="s">
        <v>56</v>
      </c>
      <c r="E34" s="84" t="s">
        <v>167</v>
      </c>
      <c r="F34" s="95">
        <v>0</v>
      </c>
      <c r="G34" s="96" t="s">
        <v>105</v>
      </c>
      <c r="H34" s="90">
        <f t="shared" si="0"/>
        <v>120</v>
      </c>
      <c r="I34" s="91">
        <f t="shared" si="1"/>
        <v>120</v>
      </c>
      <c r="J34" s="97">
        <v>0</v>
      </c>
      <c r="K34" s="96">
        <v>31.46</v>
      </c>
      <c r="L34" s="90">
        <f t="shared" si="2"/>
        <v>0</v>
      </c>
      <c r="M34" s="91">
        <f t="shared" si="3"/>
        <v>0</v>
      </c>
      <c r="N34" s="98">
        <f t="shared" si="4"/>
        <v>120</v>
      </c>
      <c r="O34" s="93" t="str">
        <f t="shared" si="5"/>
        <v>—</v>
      </c>
      <c r="P34" s="99">
        <f t="shared" si="6"/>
        <v>27</v>
      </c>
      <c r="Q34" s="99" t="str">
        <f t="shared" si="7"/>
        <v>—</v>
      </c>
    </row>
    <row r="35" spans="2:17" ht="12.75">
      <c r="B35" s="82">
        <v>5532</v>
      </c>
      <c r="C35" s="83" t="s">
        <v>168</v>
      </c>
      <c r="D35" s="83" t="s">
        <v>59</v>
      </c>
      <c r="E35" s="84" t="s">
        <v>169</v>
      </c>
      <c r="F35" s="95">
        <v>0</v>
      </c>
      <c r="G35" s="96" t="s">
        <v>105</v>
      </c>
      <c r="H35" s="90">
        <f t="shared" si="0"/>
        <v>120</v>
      </c>
      <c r="I35" s="91">
        <f t="shared" si="1"/>
        <v>120</v>
      </c>
      <c r="J35" s="97">
        <v>0</v>
      </c>
      <c r="K35" s="96">
        <v>33.65</v>
      </c>
      <c r="L35" s="90">
        <f t="shared" si="2"/>
        <v>0</v>
      </c>
      <c r="M35" s="91">
        <f t="shared" si="3"/>
        <v>0</v>
      </c>
      <c r="N35" s="98">
        <f t="shared" si="4"/>
        <v>120</v>
      </c>
      <c r="O35" s="93" t="str">
        <f t="shared" si="5"/>
        <v>—</v>
      </c>
      <c r="P35" s="99">
        <f t="shared" si="6"/>
        <v>28</v>
      </c>
      <c r="Q35" s="99" t="str">
        <f t="shared" si="7"/>
        <v>—</v>
      </c>
    </row>
    <row r="36" spans="2:17" ht="12.75">
      <c r="B36" s="82">
        <v>5523</v>
      </c>
      <c r="C36" s="83" t="s">
        <v>170</v>
      </c>
      <c r="D36" s="83" t="s">
        <v>58</v>
      </c>
      <c r="E36" s="84" t="s">
        <v>171</v>
      </c>
      <c r="F36" s="95">
        <v>0</v>
      </c>
      <c r="G36" s="96" t="s">
        <v>105</v>
      </c>
      <c r="H36" s="90">
        <f t="shared" si="0"/>
        <v>120</v>
      </c>
      <c r="I36" s="91">
        <f t="shared" si="1"/>
        <v>120</v>
      </c>
      <c r="J36" s="97">
        <v>0</v>
      </c>
      <c r="K36" s="96">
        <v>34.2</v>
      </c>
      <c r="L36" s="90">
        <f t="shared" si="2"/>
        <v>0</v>
      </c>
      <c r="M36" s="91">
        <f t="shared" si="3"/>
        <v>0</v>
      </c>
      <c r="N36" s="98">
        <f t="shared" si="4"/>
        <v>120</v>
      </c>
      <c r="O36" s="93" t="str">
        <f t="shared" si="5"/>
        <v>—</v>
      </c>
      <c r="P36" s="99">
        <f t="shared" si="6"/>
        <v>29</v>
      </c>
      <c r="Q36" s="99" t="str">
        <f t="shared" si="7"/>
        <v>—</v>
      </c>
    </row>
    <row r="37" spans="2:17" ht="12.75">
      <c r="B37" s="82">
        <v>5505</v>
      </c>
      <c r="C37" s="83" t="s">
        <v>89</v>
      </c>
      <c r="D37" s="83" t="s">
        <v>57</v>
      </c>
      <c r="E37" s="84" t="s">
        <v>172</v>
      </c>
      <c r="F37" s="95">
        <v>0</v>
      </c>
      <c r="G37" s="96" t="s">
        <v>105</v>
      </c>
      <c r="H37" s="90">
        <f t="shared" si="0"/>
        <v>120</v>
      </c>
      <c r="I37" s="91">
        <f t="shared" si="1"/>
        <v>120</v>
      </c>
      <c r="J37" s="97">
        <v>0</v>
      </c>
      <c r="K37" s="96">
        <v>35.27</v>
      </c>
      <c r="L37" s="90">
        <f t="shared" si="2"/>
        <v>0</v>
      </c>
      <c r="M37" s="91">
        <f t="shared" si="3"/>
        <v>0</v>
      </c>
      <c r="N37" s="98">
        <f t="shared" si="4"/>
        <v>120</v>
      </c>
      <c r="O37" s="93" t="str">
        <f t="shared" si="5"/>
        <v>—</v>
      </c>
      <c r="P37" s="99">
        <f t="shared" si="6"/>
        <v>30</v>
      </c>
      <c r="Q37" s="99" t="str">
        <f t="shared" si="7"/>
        <v>—</v>
      </c>
    </row>
    <row r="38" spans="2:17" ht="12.75">
      <c r="B38" s="82">
        <v>5509</v>
      </c>
      <c r="C38" s="83" t="s">
        <v>173</v>
      </c>
      <c r="D38" s="83" t="s">
        <v>56</v>
      </c>
      <c r="E38" s="84" t="s">
        <v>174</v>
      </c>
      <c r="F38" s="95">
        <v>0</v>
      </c>
      <c r="G38" s="96" t="s">
        <v>105</v>
      </c>
      <c r="H38" s="90">
        <f t="shared" si="0"/>
        <v>120</v>
      </c>
      <c r="I38" s="91">
        <f t="shared" si="1"/>
        <v>120</v>
      </c>
      <c r="J38" s="97">
        <v>0</v>
      </c>
      <c r="K38" s="96">
        <v>36.27</v>
      </c>
      <c r="L38" s="90">
        <f t="shared" si="2"/>
        <v>0.2700000000000031</v>
      </c>
      <c r="M38" s="91">
        <f t="shared" si="3"/>
        <v>0.2700000000000031</v>
      </c>
      <c r="N38" s="98">
        <f t="shared" si="4"/>
        <v>120.27000000000001</v>
      </c>
      <c r="O38" s="93" t="str">
        <f t="shared" si="5"/>
        <v>—</v>
      </c>
      <c r="P38" s="99">
        <f t="shared" si="6"/>
        <v>31</v>
      </c>
      <c r="Q38" s="99" t="str">
        <f t="shared" si="7"/>
        <v>—</v>
      </c>
    </row>
    <row r="39" spans="2:17" ht="12.75">
      <c r="B39" s="82">
        <v>5516</v>
      </c>
      <c r="C39" s="83" t="s">
        <v>175</v>
      </c>
      <c r="D39" s="83" t="s">
        <v>54</v>
      </c>
      <c r="E39" s="84" t="s">
        <v>176</v>
      </c>
      <c r="F39" s="95">
        <v>25</v>
      </c>
      <c r="G39" s="96">
        <v>43.57</v>
      </c>
      <c r="H39" s="90">
        <f t="shared" si="0"/>
        <v>0</v>
      </c>
      <c r="I39" s="91">
        <f t="shared" si="1"/>
        <v>25</v>
      </c>
      <c r="J39" s="97">
        <v>0</v>
      </c>
      <c r="K39" s="96" t="s">
        <v>105</v>
      </c>
      <c r="L39" s="90">
        <f t="shared" si="2"/>
        <v>100</v>
      </c>
      <c r="M39" s="91">
        <f t="shared" si="3"/>
        <v>100</v>
      </c>
      <c r="N39" s="98">
        <f t="shared" si="4"/>
        <v>125</v>
      </c>
      <c r="O39" s="93" t="str">
        <f t="shared" si="5"/>
        <v>—</v>
      </c>
      <c r="P39" s="99">
        <f t="shared" si="6"/>
        <v>32</v>
      </c>
      <c r="Q39" s="99" t="str">
        <f t="shared" si="7"/>
        <v>—</v>
      </c>
    </row>
    <row r="40" spans="2:17" ht="12.75">
      <c r="B40" s="82">
        <v>5504</v>
      </c>
      <c r="C40" s="83" t="s">
        <v>177</v>
      </c>
      <c r="D40" s="83" t="s">
        <v>60</v>
      </c>
      <c r="E40" s="84" t="s">
        <v>178</v>
      </c>
      <c r="F40" s="95">
        <v>0</v>
      </c>
      <c r="G40" s="96" t="s">
        <v>112</v>
      </c>
      <c r="H40" s="90">
        <f t="shared" si="0"/>
        <v>120</v>
      </c>
      <c r="I40" s="91">
        <f t="shared" si="1"/>
        <v>120</v>
      </c>
      <c r="J40" s="97">
        <v>0</v>
      </c>
      <c r="K40" s="96" t="s">
        <v>112</v>
      </c>
      <c r="L40" s="90">
        <f t="shared" si="2"/>
        <v>100</v>
      </c>
      <c r="M40" s="91">
        <f t="shared" si="3"/>
        <v>100</v>
      </c>
      <c r="N40" s="98">
        <f t="shared" si="4"/>
        <v>220</v>
      </c>
      <c r="O40" s="93" t="str">
        <f t="shared" si="5"/>
        <v>—</v>
      </c>
      <c r="P40" s="99">
        <f t="shared" si="6"/>
        <v>33</v>
      </c>
      <c r="Q40" s="99" t="str">
        <f t="shared" si="7"/>
        <v>—</v>
      </c>
    </row>
    <row r="41" spans="2:17" ht="12.75">
      <c r="B41" s="82">
        <v>5513</v>
      </c>
      <c r="C41" s="83" t="s">
        <v>179</v>
      </c>
      <c r="D41" s="83" t="s">
        <v>58</v>
      </c>
      <c r="E41" s="84" t="s">
        <v>180</v>
      </c>
      <c r="F41" s="95">
        <v>0</v>
      </c>
      <c r="G41" s="96" t="s">
        <v>105</v>
      </c>
      <c r="H41" s="90">
        <f t="shared" si="0"/>
        <v>120</v>
      </c>
      <c r="I41" s="91">
        <f t="shared" si="1"/>
        <v>120</v>
      </c>
      <c r="J41" s="97">
        <v>0</v>
      </c>
      <c r="K41" s="96" t="s">
        <v>112</v>
      </c>
      <c r="L41" s="90">
        <f t="shared" si="2"/>
        <v>100</v>
      </c>
      <c r="M41" s="91">
        <f t="shared" si="3"/>
        <v>100</v>
      </c>
      <c r="N41" s="98">
        <f t="shared" si="4"/>
        <v>220</v>
      </c>
      <c r="O41" s="93" t="str">
        <f t="shared" si="5"/>
        <v>—</v>
      </c>
      <c r="P41" s="99">
        <f t="shared" si="6"/>
        <v>34</v>
      </c>
      <c r="Q41" s="99" t="str">
        <f t="shared" si="7"/>
        <v>—</v>
      </c>
    </row>
    <row r="42" spans="2:17" ht="12.75">
      <c r="B42" s="82">
        <v>5522</v>
      </c>
      <c r="C42" s="83" t="s">
        <v>110</v>
      </c>
      <c r="D42" s="83" t="s">
        <v>60</v>
      </c>
      <c r="E42" s="84" t="s">
        <v>181</v>
      </c>
      <c r="F42" s="95">
        <v>0</v>
      </c>
      <c r="G42" s="96" t="s">
        <v>112</v>
      </c>
      <c r="H42" s="90">
        <f t="shared" si="0"/>
        <v>120</v>
      </c>
      <c r="I42" s="91">
        <f t="shared" si="1"/>
        <v>120</v>
      </c>
      <c r="J42" s="97">
        <v>0</v>
      </c>
      <c r="K42" s="96" t="s">
        <v>112</v>
      </c>
      <c r="L42" s="90">
        <f t="shared" si="2"/>
        <v>100</v>
      </c>
      <c r="M42" s="91">
        <f t="shared" si="3"/>
        <v>100</v>
      </c>
      <c r="N42" s="98">
        <f t="shared" si="4"/>
        <v>220</v>
      </c>
      <c r="O42" s="93" t="str">
        <f t="shared" si="5"/>
        <v>—</v>
      </c>
      <c r="P42" s="99">
        <f t="shared" si="6"/>
        <v>35</v>
      </c>
      <c r="Q42" s="99" t="str">
        <f t="shared" si="7"/>
        <v>—</v>
      </c>
    </row>
    <row r="43" spans="2:17" ht="12.75">
      <c r="B43" s="82">
        <v>5527</v>
      </c>
      <c r="C43" s="83" t="s">
        <v>150</v>
      </c>
      <c r="D43" s="83" t="s">
        <v>59</v>
      </c>
      <c r="E43" s="84" t="s">
        <v>182</v>
      </c>
      <c r="F43" s="95">
        <v>0</v>
      </c>
      <c r="G43" s="96" t="s">
        <v>105</v>
      </c>
      <c r="H43" s="90">
        <f t="shared" si="0"/>
        <v>120</v>
      </c>
      <c r="I43" s="91">
        <f t="shared" si="1"/>
        <v>120</v>
      </c>
      <c r="J43" s="97">
        <v>0</v>
      </c>
      <c r="K43" s="96" t="s">
        <v>105</v>
      </c>
      <c r="L43" s="90">
        <f t="shared" si="2"/>
        <v>100</v>
      </c>
      <c r="M43" s="91">
        <f t="shared" si="3"/>
        <v>100</v>
      </c>
      <c r="N43" s="98">
        <f t="shared" si="4"/>
        <v>220</v>
      </c>
      <c r="O43" s="93" t="str">
        <f t="shared" si="5"/>
        <v>—</v>
      </c>
      <c r="P43" s="99">
        <f t="shared" si="6"/>
        <v>36</v>
      </c>
      <c r="Q43" s="99" t="str">
        <f t="shared" si="7"/>
        <v>—</v>
      </c>
    </row>
    <row r="44" spans="2:17" ht="12.75">
      <c r="B44" s="82">
        <v>5528</v>
      </c>
      <c r="C44" s="83" t="s">
        <v>183</v>
      </c>
      <c r="D44" s="83" t="s">
        <v>64</v>
      </c>
      <c r="E44" s="84" t="s">
        <v>184</v>
      </c>
      <c r="F44" s="95">
        <v>0</v>
      </c>
      <c r="G44" s="96" t="s">
        <v>105</v>
      </c>
      <c r="H44" s="90">
        <f t="shared" si="0"/>
        <v>120</v>
      </c>
      <c r="I44" s="91">
        <f t="shared" si="1"/>
        <v>120</v>
      </c>
      <c r="J44" s="97">
        <v>0</v>
      </c>
      <c r="K44" s="96" t="s">
        <v>105</v>
      </c>
      <c r="L44" s="90">
        <f t="shared" si="2"/>
        <v>100</v>
      </c>
      <c r="M44" s="91">
        <f t="shared" si="3"/>
        <v>100</v>
      </c>
      <c r="N44" s="98">
        <f t="shared" si="4"/>
        <v>220</v>
      </c>
      <c r="O44" s="93" t="str">
        <f t="shared" si="5"/>
        <v>—</v>
      </c>
      <c r="P44" s="99">
        <f t="shared" si="6"/>
        <v>37</v>
      </c>
      <c r="Q44" s="99" t="str">
        <f t="shared" si="7"/>
        <v>—</v>
      </c>
    </row>
    <row r="45" spans="2:17" ht="12.75">
      <c r="B45" s="82">
        <v>5533</v>
      </c>
      <c r="C45" s="83" t="s">
        <v>185</v>
      </c>
      <c r="D45" s="83" t="s">
        <v>56</v>
      </c>
      <c r="E45" s="84" t="s">
        <v>186</v>
      </c>
      <c r="F45" s="95">
        <v>0</v>
      </c>
      <c r="G45" s="96" t="s">
        <v>105</v>
      </c>
      <c r="H45" s="90">
        <f t="shared" si="0"/>
        <v>120</v>
      </c>
      <c r="I45" s="91">
        <f t="shared" si="1"/>
        <v>120</v>
      </c>
      <c r="J45" s="97">
        <v>0</v>
      </c>
      <c r="K45" s="96" t="s">
        <v>105</v>
      </c>
      <c r="L45" s="90">
        <f t="shared" si="2"/>
        <v>100</v>
      </c>
      <c r="M45" s="91">
        <f t="shared" si="3"/>
        <v>100</v>
      </c>
      <c r="N45" s="98">
        <f t="shared" si="4"/>
        <v>220</v>
      </c>
      <c r="O45" s="93" t="str">
        <f t="shared" si="5"/>
        <v>—</v>
      </c>
      <c r="P45" s="99">
        <f t="shared" si="6"/>
        <v>38</v>
      </c>
      <c r="Q45" s="99" t="str">
        <f t="shared" si="7"/>
        <v>—</v>
      </c>
    </row>
    <row r="46" spans="2:17" ht="13.5" thickBot="1">
      <c r="B46" s="100"/>
      <c r="C46" s="101"/>
      <c r="D46" s="101"/>
      <c r="E46" s="102"/>
      <c r="F46" s="103"/>
      <c r="G46" s="101"/>
      <c r="H46" s="101"/>
      <c r="I46" s="104"/>
      <c r="J46" s="103"/>
      <c r="K46" s="101"/>
      <c r="L46" s="101"/>
      <c r="M46" s="104"/>
      <c r="N46" s="105"/>
      <c r="O46" s="102"/>
      <c r="P46" s="106"/>
      <c r="Q46" s="106"/>
    </row>
  </sheetData>
  <sheetProtection/>
  <mergeCells count="10">
    <mergeCell ref="N6:N7"/>
    <mergeCell ref="O6:O7"/>
    <mergeCell ref="P6:P7"/>
    <mergeCell ref="Q6:Q7"/>
    <mergeCell ref="B6:B7"/>
    <mergeCell ref="C6:C7"/>
    <mergeCell ref="D6:D7"/>
    <mergeCell ref="E6:E7"/>
    <mergeCell ref="F6:I6"/>
    <mergeCell ref="J6:M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Q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3" width="7.75390625" style="40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'BA-Maxi'!$B$3</f>
        <v>двоеборье</v>
      </c>
      <c r="E3" s="46"/>
    </row>
    <row r="4" spans="2:15" s="39" customFormat="1" ht="12.75">
      <c r="B4" s="47" t="s">
        <v>187</v>
      </c>
      <c r="E4" s="48"/>
      <c r="F4" s="49" t="s">
        <v>21</v>
      </c>
      <c r="G4" s="50">
        <v>182</v>
      </c>
      <c r="H4" s="50" t="s">
        <v>22</v>
      </c>
      <c r="I4" s="51">
        <v>46</v>
      </c>
      <c r="J4" s="49" t="s">
        <v>21</v>
      </c>
      <c r="K4" s="50">
        <v>153</v>
      </c>
      <c r="L4" s="50" t="s">
        <v>22</v>
      </c>
      <c r="M4" s="51">
        <v>36</v>
      </c>
      <c r="N4" s="52"/>
      <c r="O4" s="52"/>
    </row>
    <row r="5" spans="5:15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  <c r="J5" s="53" t="s">
        <v>23</v>
      </c>
      <c r="K5" s="56">
        <v>4.2</v>
      </c>
      <c r="L5" s="54" t="s">
        <v>24</v>
      </c>
      <c r="M5" s="57">
        <v>54</v>
      </c>
      <c r="N5" s="52"/>
      <c r="O5" s="52"/>
    </row>
    <row r="6" spans="2:17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4"/>
      <c r="J6" s="65" t="s">
        <v>30</v>
      </c>
      <c r="K6" s="63"/>
      <c r="L6" s="63"/>
      <c r="M6" s="66"/>
      <c r="N6" s="67" t="s">
        <v>31</v>
      </c>
      <c r="O6" s="68" t="s">
        <v>32</v>
      </c>
      <c r="P6" s="69" t="s">
        <v>33</v>
      </c>
      <c r="Q6" s="69" t="s">
        <v>33</v>
      </c>
    </row>
    <row r="7" spans="2:17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77" t="s">
        <v>34</v>
      </c>
      <c r="K7" s="75" t="s">
        <v>35</v>
      </c>
      <c r="L7" s="75" t="s">
        <v>36</v>
      </c>
      <c r="M7" s="78" t="s">
        <v>37</v>
      </c>
      <c r="N7" s="79"/>
      <c r="O7" s="80"/>
      <c r="P7" s="81"/>
      <c r="Q7" s="81"/>
    </row>
    <row r="8" spans="2:17" ht="12.75">
      <c r="B8" s="82">
        <v>4015</v>
      </c>
      <c r="C8" s="83" t="s">
        <v>127</v>
      </c>
      <c r="D8" s="83" t="s">
        <v>58</v>
      </c>
      <c r="E8" s="84" t="s">
        <v>188</v>
      </c>
      <c r="F8" s="85">
        <v>0</v>
      </c>
      <c r="G8" s="86">
        <v>45.5</v>
      </c>
      <c r="H8" s="87">
        <f aca="true" t="shared" si="0" ref="H8:H39">IF(OR(G8="снят",G8="н/я",G8&gt;I$5),120,IF(G8&gt;I$4,G8-I$4,0))</f>
        <v>0</v>
      </c>
      <c r="I8" s="88">
        <f aca="true" t="shared" si="1" ref="I8:I39">IF(H8=120,120,F8+H8)</f>
        <v>0</v>
      </c>
      <c r="J8" s="89">
        <v>0</v>
      </c>
      <c r="K8" s="86">
        <v>32.84</v>
      </c>
      <c r="L8" s="90">
        <f aca="true" t="shared" si="2" ref="L8:L39">IF(OR(K8="снят",K8="н/я",K8&gt;M$5),100,IF(K8&gt;M$4,K8-M$4,0))</f>
        <v>0</v>
      </c>
      <c r="M8" s="91">
        <f aca="true" t="shared" si="3" ref="M8:M39">IF(L8=100,100,J8+L8)</f>
        <v>0</v>
      </c>
      <c r="N8" s="92">
        <f aca="true" t="shared" si="4" ref="N8:N39">I8+M8</f>
        <v>0</v>
      </c>
      <c r="O8" s="93">
        <f aca="true" t="shared" si="5" ref="O8:O39">IF(OR(G8="снят",G8="н/я",G8&gt;I$5,K8="снят",K8="н/я",K8&gt;M$5,AND(G8=0,K8=0)),"—",G8+K8)</f>
        <v>78.34</v>
      </c>
      <c r="P8" s="94">
        <v>1</v>
      </c>
      <c r="Q8" s="94">
        <f>IF(O8="—","—",1)</f>
        <v>1</v>
      </c>
    </row>
    <row r="9" spans="2:17" ht="12.75">
      <c r="B9" s="82">
        <v>4006</v>
      </c>
      <c r="C9" s="83" t="s">
        <v>73</v>
      </c>
      <c r="D9" s="83" t="s">
        <v>55</v>
      </c>
      <c r="E9" s="84" t="s">
        <v>189</v>
      </c>
      <c r="F9" s="95">
        <v>0</v>
      </c>
      <c r="G9" s="96">
        <v>46.42</v>
      </c>
      <c r="H9" s="90">
        <f t="shared" si="0"/>
        <v>0.4200000000000017</v>
      </c>
      <c r="I9" s="91">
        <f t="shared" si="1"/>
        <v>0.4200000000000017</v>
      </c>
      <c r="J9" s="97">
        <v>0</v>
      </c>
      <c r="K9" s="96">
        <v>35.5</v>
      </c>
      <c r="L9" s="90">
        <f t="shared" si="2"/>
        <v>0</v>
      </c>
      <c r="M9" s="91">
        <f t="shared" si="3"/>
        <v>0</v>
      </c>
      <c r="N9" s="98">
        <f t="shared" si="4"/>
        <v>0.4200000000000017</v>
      </c>
      <c r="O9" s="93">
        <f t="shared" si="5"/>
        <v>81.92</v>
      </c>
      <c r="P9" s="99">
        <f aca="true" t="shared" si="6" ref="P9:P39">P8+1</f>
        <v>2</v>
      </c>
      <c r="Q9" s="99">
        <f aca="true" t="shared" si="7" ref="Q9:Q39">IF(O9="—","—",Q8+1)</f>
        <v>2</v>
      </c>
    </row>
    <row r="10" spans="2:17" ht="12.75">
      <c r="B10" s="82">
        <v>4026</v>
      </c>
      <c r="C10" s="83" t="s">
        <v>190</v>
      </c>
      <c r="D10" s="83" t="s">
        <v>54</v>
      </c>
      <c r="E10" s="84" t="s">
        <v>191</v>
      </c>
      <c r="F10" s="95">
        <v>0</v>
      </c>
      <c r="G10" s="96">
        <v>47.13</v>
      </c>
      <c r="H10" s="90">
        <f t="shared" si="0"/>
        <v>1.1300000000000026</v>
      </c>
      <c r="I10" s="91">
        <f t="shared" si="1"/>
        <v>1.1300000000000026</v>
      </c>
      <c r="J10" s="97">
        <v>0</v>
      </c>
      <c r="K10" s="96">
        <v>35.03</v>
      </c>
      <c r="L10" s="90">
        <f t="shared" si="2"/>
        <v>0</v>
      </c>
      <c r="M10" s="91">
        <f t="shared" si="3"/>
        <v>0</v>
      </c>
      <c r="N10" s="98">
        <f t="shared" si="4"/>
        <v>1.1300000000000026</v>
      </c>
      <c r="O10" s="93">
        <f t="shared" si="5"/>
        <v>82.16</v>
      </c>
      <c r="P10" s="99">
        <f t="shared" si="6"/>
        <v>3</v>
      </c>
      <c r="Q10" s="99">
        <f t="shared" si="7"/>
        <v>3</v>
      </c>
    </row>
    <row r="11" spans="2:17" ht="12.75">
      <c r="B11" s="82">
        <v>4031</v>
      </c>
      <c r="C11" s="83" t="s">
        <v>162</v>
      </c>
      <c r="D11" s="83" t="s">
        <v>62</v>
      </c>
      <c r="E11" s="84" t="s">
        <v>192</v>
      </c>
      <c r="F11" s="95">
        <v>0</v>
      </c>
      <c r="G11" s="96">
        <v>47.46</v>
      </c>
      <c r="H11" s="90">
        <f t="shared" si="0"/>
        <v>1.4600000000000009</v>
      </c>
      <c r="I11" s="91">
        <f t="shared" si="1"/>
        <v>1.4600000000000009</v>
      </c>
      <c r="J11" s="97">
        <v>0</v>
      </c>
      <c r="K11" s="96">
        <v>33.89</v>
      </c>
      <c r="L11" s="90">
        <f t="shared" si="2"/>
        <v>0</v>
      </c>
      <c r="M11" s="91">
        <f t="shared" si="3"/>
        <v>0</v>
      </c>
      <c r="N11" s="98">
        <f t="shared" si="4"/>
        <v>1.4600000000000009</v>
      </c>
      <c r="O11" s="93">
        <f t="shared" si="5"/>
        <v>81.35</v>
      </c>
      <c r="P11" s="99">
        <f t="shared" si="6"/>
        <v>4</v>
      </c>
      <c r="Q11" s="99">
        <f t="shared" si="7"/>
        <v>4</v>
      </c>
    </row>
    <row r="12" spans="2:17" ht="12.75">
      <c r="B12" s="82">
        <v>4008</v>
      </c>
      <c r="C12" s="83" t="s">
        <v>190</v>
      </c>
      <c r="D12" s="83" t="s">
        <v>54</v>
      </c>
      <c r="E12" s="84" t="s">
        <v>193</v>
      </c>
      <c r="F12" s="95">
        <v>0</v>
      </c>
      <c r="G12" s="96">
        <v>47.84</v>
      </c>
      <c r="H12" s="90">
        <f t="shared" si="0"/>
        <v>1.8400000000000034</v>
      </c>
      <c r="I12" s="91">
        <f t="shared" si="1"/>
        <v>1.8400000000000034</v>
      </c>
      <c r="J12" s="97">
        <v>0</v>
      </c>
      <c r="K12" s="96">
        <v>35.77</v>
      </c>
      <c r="L12" s="90">
        <f t="shared" si="2"/>
        <v>0</v>
      </c>
      <c r="M12" s="91">
        <f t="shared" si="3"/>
        <v>0</v>
      </c>
      <c r="N12" s="98">
        <f t="shared" si="4"/>
        <v>1.8400000000000034</v>
      </c>
      <c r="O12" s="93">
        <f t="shared" si="5"/>
        <v>83.61000000000001</v>
      </c>
      <c r="P12" s="99">
        <f t="shared" si="6"/>
        <v>5</v>
      </c>
      <c r="Q12" s="99">
        <f t="shared" si="7"/>
        <v>5</v>
      </c>
    </row>
    <row r="13" spans="2:17" ht="12.75">
      <c r="B13" s="82">
        <v>4002</v>
      </c>
      <c r="C13" s="83" t="s">
        <v>194</v>
      </c>
      <c r="D13" s="83" t="s">
        <v>56</v>
      </c>
      <c r="E13" s="84" t="s">
        <v>195</v>
      </c>
      <c r="F13" s="95">
        <v>0</v>
      </c>
      <c r="G13" s="96">
        <v>49.57</v>
      </c>
      <c r="H13" s="90">
        <f t="shared" si="0"/>
        <v>3.5700000000000003</v>
      </c>
      <c r="I13" s="91">
        <f t="shared" si="1"/>
        <v>3.5700000000000003</v>
      </c>
      <c r="J13" s="97">
        <v>0</v>
      </c>
      <c r="K13" s="96">
        <v>33.72</v>
      </c>
      <c r="L13" s="90">
        <f t="shared" si="2"/>
        <v>0</v>
      </c>
      <c r="M13" s="91">
        <f t="shared" si="3"/>
        <v>0</v>
      </c>
      <c r="N13" s="98">
        <f t="shared" si="4"/>
        <v>3.5700000000000003</v>
      </c>
      <c r="O13" s="93">
        <f t="shared" si="5"/>
        <v>83.28999999999999</v>
      </c>
      <c r="P13" s="99">
        <f t="shared" si="6"/>
        <v>6</v>
      </c>
      <c r="Q13" s="99">
        <f t="shared" si="7"/>
        <v>6</v>
      </c>
    </row>
    <row r="14" spans="2:17" ht="12.75">
      <c r="B14" s="82">
        <v>4012</v>
      </c>
      <c r="C14" s="83" t="s">
        <v>196</v>
      </c>
      <c r="D14" s="83" t="s">
        <v>54</v>
      </c>
      <c r="E14" s="84" t="s">
        <v>197</v>
      </c>
      <c r="F14" s="95">
        <v>0</v>
      </c>
      <c r="G14" s="96">
        <v>48.04</v>
      </c>
      <c r="H14" s="90">
        <f t="shared" si="0"/>
        <v>2.039999999999999</v>
      </c>
      <c r="I14" s="91">
        <f t="shared" si="1"/>
        <v>2.039999999999999</v>
      </c>
      <c r="J14" s="97">
        <v>0</v>
      </c>
      <c r="K14" s="96">
        <v>38.29</v>
      </c>
      <c r="L14" s="90">
        <f t="shared" si="2"/>
        <v>2.289999999999999</v>
      </c>
      <c r="M14" s="91">
        <f t="shared" si="3"/>
        <v>2.289999999999999</v>
      </c>
      <c r="N14" s="98">
        <f t="shared" si="4"/>
        <v>4.329999999999998</v>
      </c>
      <c r="O14" s="93">
        <f t="shared" si="5"/>
        <v>86.33</v>
      </c>
      <c r="P14" s="99">
        <f t="shared" si="6"/>
        <v>7</v>
      </c>
      <c r="Q14" s="99">
        <f t="shared" si="7"/>
        <v>7</v>
      </c>
    </row>
    <row r="15" spans="2:17" ht="12.75">
      <c r="B15" s="82">
        <v>4007</v>
      </c>
      <c r="C15" s="83" t="s">
        <v>198</v>
      </c>
      <c r="D15" s="83" t="s">
        <v>54</v>
      </c>
      <c r="E15" s="84" t="s">
        <v>199</v>
      </c>
      <c r="F15" s="95">
        <v>5</v>
      </c>
      <c r="G15" s="96">
        <v>42.5</v>
      </c>
      <c r="H15" s="90">
        <f t="shared" si="0"/>
        <v>0</v>
      </c>
      <c r="I15" s="91">
        <f t="shared" si="1"/>
        <v>5</v>
      </c>
      <c r="J15" s="97">
        <v>0</v>
      </c>
      <c r="K15" s="96">
        <v>31.08</v>
      </c>
      <c r="L15" s="90">
        <f t="shared" si="2"/>
        <v>0</v>
      </c>
      <c r="M15" s="91">
        <f t="shared" si="3"/>
        <v>0</v>
      </c>
      <c r="N15" s="98">
        <f t="shared" si="4"/>
        <v>5</v>
      </c>
      <c r="O15" s="93">
        <f t="shared" si="5"/>
        <v>73.58</v>
      </c>
      <c r="P15" s="99">
        <f t="shared" si="6"/>
        <v>8</v>
      </c>
      <c r="Q15" s="99">
        <f t="shared" si="7"/>
        <v>8</v>
      </c>
    </row>
    <row r="16" spans="2:17" ht="12.75">
      <c r="B16" s="82">
        <v>4028</v>
      </c>
      <c r="C16" s="83" t="s">
        <v>93</v>
      </c>
      <c r="D16" s="83" t="s">
        <v>54</v>
      </c>
      <c r="E16" s="84" t="s">
        <v>200</v>
      </c>
      <c r="F16" s="95">
        <v>5</v>
      </c>
      <c r="G16" s="96">
        <v>44.09</v>
      </c>
      <c r="H16" s="90">
        <f t="shared" si="0"/>
        <v>0</v>
      </c>
      <c r="I16" s="91">
        <f t="shared" si="1"/>
        <v>5</v>
      </c>
      <c r="J16" s="97">
        <v>0</v>
      </c>
      <c r="K16" s="96">
        <v>32.63</v>
      </c>
      <c r="L16" s="90">
        <f t="shared" si="2"/>
        <v>0</v>
      </c>
      <c r="M16" s="91">
        <f t="shared" si="3"/>
        <v>0</v>
      </c>
      <c r="N16" s="98">
        <f t="shared" si="4"/>
        <v>5</v>
      </c>
      <c r="O16" s="93">
        <f t="shared" si="5"/>
        <v>76.72</v>
      </c>
      <c r="P16" s="99">
        <f t="shared" si="6"/>
        <v>9</v>
      </c>
      <c r="Q16" s="99">
        <f t="shared" si="7"/>
        <v>9</v>
      </c>
    </row>
    <row r="17" spans="2:17" ht="12.75">
      <c r="B17" s="82">
        <v>4017</v>
      </c>
      <c r="C17" s="83" t="s">
        <v>138</v>
      </c>
      <c r="D17" s="83" t="s">
        <v>54</v>
      </c>
      <c r="E17" s="84" t="s">
        <v>201</v>
      </c>
      <c r="F17" s="95">
        <v>5</v>
      </c>
      <c r="G17" s="96">
        <v>44.87</v>
      </c>
      <c r="H17" s="90">
        <f t="shared" si="0"/>
        <v>0</v>
      </c>
      <c r="I17" s="91">
        <f t="shared" si="1"/>
        <v>5</v>
      </c>
      <c r="J17" s="97">
        <v>0</v>
      </c>
      <c r="K17" s="96">
        <v>32.76</v>
      </c>
      <c r="L17" s="90">
        <f t="shared" si="2"/>
        <v>0</v>
      </c>
      <c r="M17" s="91">
        <f t="shared" si="3"/>
        <v>0</v>
      </c>
      <c r="N17" s="98">
        <f t="shared" si="4"/>
        <v>5</v>
      </c>
      <c r="O17" s="93">
        <f t="shared" si="5"/>
        <v>77.63</v>
      </c>
      <c r="P17" s="99">
        <f t="shared" si="6"/>
        <v>10</v>
      </c>
      <c r="Q17" s="99">
        <f t="shared" si="7"/>
        <v>10</v>
      </c>
    </row>
    <row r="18" spans="2:17" ht="12.75">
      <c r="B18" s="82">
        <v>4010</v>
      </c>
      <c r="C18" s="83" t="s">
        <v>132</v>
      </c>
      <c r="D18" s="83" t="s">
        <v>54</v>
      </c>
      <c r="E18" s="84" t="s">
        <v>202</v>
      </c>
      <c r="F18" s="95">
        <v>0</v>
      </c>
      <c r="G18" s="96">
        <v>51.4</v>
      </c>
      <c r="H18" s="90">
        <f t="shared" si="0"/>
        <v>5.399999999999999</v>
      </c>
      <c r="I18" s="91">
        <f t="shared" si="1"/>
        <v>5.399999999999999</v>
      </c>
      <c r="J18" s="97">
        <v>0</v>
      </c>
      <c r="K18" s="96">
        <v>36.11</v>
      </c>
      <c r="L18" s="90">
        <f t="shared" si="2"/>
        <v>0.10999999999999943</v>
      </c>
      <c r="M18" s="91">
        <f t="shared" si="3"/>
        <v>0.10999999999999943</v>
      </c>
      <c r="N18" s="98">
        <f t="shared" si="4"/>
        <v>5.509999999999998</v>
      </c>
      <c r="O18" s="93">
        <f t="shared" si="5"/>
        <v>87.50999999999999</v>
      </c>
      <c r="P18" s="99">
        <f t="shared" si="6"/>
        <v>11</v>
      </c>
      <c r="Q18" s="99">
        <f t="shared" si="7"/>
        <v>11</v>
      </c>
    </row>
    <row r="19" spans="2:17" ht="12.75">
      <c r="B19" s="82">
        <v>4005</v>
      </c>
      <c r="C19" s="83" t="s">
        <v>87</v>
      </c>
      <c r="D19" s="83" t="s">
        <v>54</v>
      </c>
      <c r="E19" s="84" t="s">
        <v>203</v>
      </c>
      <c r="F19" s="95">
        <v>0</v>
      </c>
      <c r="G19" s="96">
        <v>50.97</v>
      </c>
      <c r="H19" s="90">
        <f t="shared" si="0"/>
        <v>4.969999999999999</v>
      </c>
      <c r="I19" s="91">
        <f t="shared" si="1"/>
        <v>4.969999999999999</v>
      </c>
      <c r="J19" s="97">
        <v>0</v>
      </c>
      <c r="K19" s="96">
        <v>37.17</v>
      </c>
      <c r="L19" s="90">
        <f t="shared" si="2"/>
        <v>1.1700000000000017</v>
      </c>
      <c r="M19" s="91">
        <f t="shared" si="3"/>
        <v>1.1700000000000017</v>
      </c>
      <c r="N19" s="98">
        <f t="shared" si="4"/>
        <v>6.140000000000001</v>
      </c>
      <c r="O19" s="93">
        <f t="shared" si="5"/>
        <v>88.14</v>
      </c>
      <c r="P19" s="99">
        <f t="shared" si="6"/>
        <v>12</v>
      </c>
      <c r="Q19" s="99">
        <f t="shared" si="7"/>
        <v>12</v>
      </c>
    </row>
    <row r="20" spans="2:17" ht="12.75">
      <c r="B20" s="82">
        <v>4019</v>
      </c>
      <c r="C20" s="83" t="s">
        <v>204</v>
      </c>
      <c r="D20" s="83" t="s">
        <v>58</v>
      </c>
      <c r="E20" s="84" t="s">
        <v>205</v>
      </c>
      <c r="F20" s="95">
        <v>0</v>
      </c>
      <c r="G20" s="96">
        <v>53.67</v>
      </c>
      <c r="H20" s="90">
        <f t="shared" si="0"/>
        <v>7.670000000000002</v>
      </c>
      <c r="I20" s="91">
        <f t="shared" si="1"/>
        <v>7.670000000000002</v>
      </c>
      <c r="J20" s="97">
        <v>0</v>
      </c>
      <c r="K20" s="96">
        <v>34.36</v>
      </c>
      <c r="L20" s="90">
        <f t="shared" si="2"/>
        <v>0</v>
      </c>
      <c r="M20" s="91">
        <f t="shared" si="3"/>
        <v>0</v>
      </c>
      <c r="N20" s="98">
        <f t="shared" si="4"/>
        <v>7.670000000000002</v>
      </c>
      <c r="O20" s="93">
        <f t="shared" si="5"/>
        <v>88.03</v>
      </c>
      <c r="P20" s="99">
        <f t="shared" si="6"/>
        <v>13</v>
      </c>
      <c r="Q20" s="99">
        <f t="shared" si="7"/>
        <v>13</v>
      </c>
    </row>
    <row r="21" spans="2:17" ht="12.75">
      <c r="B21" s="82">
        <v>4018</v>
      </c>
      <c r="C21" s="83" t="s">
        <v>194</v>
      </c>
      <c r="D21" s="83" t="s">
        <v>56</v>
      </c>
      <c r="E21" s="84" t="s">
        <v>206</v>
      </c>
      <c r="F21" s="95">
        <v>0</v>
      </c>
      <c r="G21" s="96">
        <v>49.12</v>
      </c>
      <c r="H21" s="90">
        <f t="shared" si="0"/>
        <v>3.1199999999999974</v>
      </c>
      <c r="I21" s="91">
        <f t="shared" si="1"/>
        <v>3.1199999999999974</v>
      </c>
      <c r="J21" s="97">
        <v>5</v>
      </c>
      <c r="K21" s="96">
        <v>35.88</v>
      </c>
      <c r="L21" s="90">
        <f t="shared" si="2"/>
        <v>0</v>
      </c>
      <c r="M21" s="91">
        <f t="shared" si="3"/>
        <v>5</v>
      </c>
      <c r="N21" s="98">
        <f t="shared" si="4"/>
        <v>8.119999999999997</v>
      </c>
      <c r="O21" s="93">
        <f t="shared" si="5"/>
        <v>85</v>
      </c>
      <c r="P21" s="99">
        <f t="shared" si="6"/>
        <v>14</v>
      </c>
      <c r="Q21" s="99">
        <f t="shared" si="7"/>
        <v>14</v>
      </c>
    </row>
    <row r="22" spans="2:17" ht="12.75">
      <c r="B22" s="82">
        <v>4021</v>
      </c>
      <c r="C22" s="83" t="s">
        <v>207</v>
      </c>
      <c r="D22" s="83" t="s">
        <v>65</v>
      </c>
      <c r="E22" s="84" t="s">
        <v>208</v>
      </c>
      <c r="F22" s="95">
        <v>5</v>
      </c>
      <c r="G22" s="96">
        <v>50.56</v>
      </c>
      <c r="H22" s="90">
        <f t="shared" si="0"/>
        <v>4.560000000000002</v>
      </c>
      <c r="I22" s="91">
        <f t="shared" si="1"/>
        <v>9.560000000000002</v>
      </c>
      <c r="J22" s="97">
        <v>0</v>
      </c>
      <c r="K22" s="96">
        <v>32</v>
      </c>
      <c r="L22" s="90">
        <f t="shared" si="2"/>
        <v>0</v>
      </c>
      <c r="M22" s="91">
        <f t="shared" si="3"/>
        <v>0</v>
      </c>
      <c r="N22" s="98">
        <f t="shared" si="4"/>
        <v>9.560000000000002</v>
      </c>
      <c r="O22" s="93">
        <f t="shared" si="5"/>
        <v>82.56</v>
      </c>
      <c r="P22" s="99">
        <f t="shared" si="6"/>
        <v>15</v>
      </c>
      <c r="Q22" s="99">
        <f t="shared" si="7"/>
        <v>15</v>
      </c>
    </row>
    <row r="23" spans="2:17" ht="12.75">
      <c r="B23" s="82">
        <v>4016</v>
      </c>
      <c r="C23" s="83" t="s">
        <v>153</v>
      </c>
      <c r="D23" s="83" t="s">
        <v>55</v>
      </c>
      <c r="E23" s="84" t="s">
        <v>209</v>
      </c>
      <c r="F23" s="95">
        <v>10</v>
      </c>
      <c r="G23" s="96">
        <v>41.66</v>
      </c>
      <c r="H23" s="90">
        <f t="shared" si="0"/>
        <v>0</v>
      </c>
      <c r="I23" s="91">
        <f t="shared" si="1"/>
        <v>10</v>
      </c>
      <c r="J23" s="97">
        <v>0</v>
      </c>
      <c r="K23" s="96">
        <v>31.52</v>
      </c>
      <c r="L23" s="90">
        <f t="shared" si="2"/>
        <v>0</v>
      </c>
      <c r="M23" s="91">
        <f t="shared" si="3"/>
        <v>0</v>
      </c>
      <c r="N23" s="98">
        <f t="shared" si="4"/>
        <v>10</v>
      </c>
      <c r="O23" s="93">
        <f t="shared" si="5"/>
        <v>73.17999999999999</v>
      </c>
      <c r="P23" s="99">
        <f t="shared" si="6"/>
        <v>16</v>
      </c>
      <c r="Q23" s="99">
        <f t="shared" si="7"/>
        <v>16</v>
      </c>
    </row>
    <row r="24" spans="2:17" ht="12.75">
      <c r="B24" s="82">
        <v>4011</v>
      </c>
      <c r="C24" s="83" t="s">
        <v>210</v>
      </c>
      <c r="D24" s="83" t="s">
        <v>55</v>
      </c>
      <c r="E24" s="84" t="s">
        <v>211</v>
      </c>
      <c r="F24" s="95">
        <v>10</v>
      </c>
      <c r="G24" s="96">
        <v>51.11</v>
      </c>
      <c r="H24" s="90">
        <f t="shared" si="0"/>
        <v>5.109999999999999</v>
      </c>
      <c r="I24" s="91">
        <f t="shared" si="1"/>
        <v>15.11</v>
      </c>
      <c r="J24" s="97">
        <v>0</v>
      </c>
      <c r="K24" s="96">
        <v>34.49</v>
      </c>
      <c r="L24" s="90">
        <f t="shared" si="2"/>
        <v>0</v>
      </c>
      <c r="M24" s="91">
        <f t="shared" si="3"/>
        <v>0</v>
      </c>
      <c r="N24" s="98">
        <f t="shared" si="4"/>
        <v>15.11</v>
      </c>
      <c r="O24" s="93">
        <f t="shared" si="5"/>
        <v>85.6</v>
      </c>
      <c r="P24" s="99">
        <f t="shared" si="6"/>
        <v>17</v>
      </c>
      <c r="Q24" s="99">
        <f t="shared" si="7"/>
        <v>17</v>
      </c>
    </row>
    <row r="25" spans="2:17" ht="12.75">
      <c r="B25" s="82">
        <v>4030</v>
      </c>
      <c r="C25" s="83" t="s">
        <v>194</v>
      </c>
      <c r="D25" s="83" t="s">
        <v>56</v>
      </c>
      <c r="E25" s="84" t="s">
        <v>212</v>
      </c>
      <c r="F25" s="95">
        <v>10</v>
      </c>
      <c r="G25" s="96">
        <v>52.17</v>
      </c>
      <c r="H25" s="90">
        <f t="shared" si="0"/>
        <v>6.170000000000002</v>
      </c>
      <c r="I25" s="91">
        <f t="shared" si="1"/>
        <v>16.17</v>
      </c>
      <c r="J25" s="97">
        <v>0</v>
      </c>
      <c r="K25" s="96">
        <v>34.52</v>
      </c>
      <c r="L25" s="90">
        <f t="shared" si="2"/>
        <v>0</v>
      </c>
      <c r="M25" s="91">
        <f t="shared" si="3"/>
        <v>0</v>
      </c>
      <c r="N25" s="98">
        <f t="shared" si="4"/>
        <v>16.17</v>
      </c>
      <c r="O25" s="93">
        <f t="shared" si="5"/>
        <v>86.69</v>
      </c>
      <c r="P25" s="99">
        <f t="shared" si="6"/>
        <v>18</v>
      </c>
      <c r="Q25" s="99">
        <f t="shared" si="7"/>
        <v>18</v>
      </c>
    </row>
    <row r="26" spans="2:17" ht="12.75">
      <c r="B26" s="82">
        <v>4032</v>
      </c>
      <c r="C26" s="83" t="s">
        <v>213</v>
      </c>
      <c r="D26" s="83" t="s">
        <v>57</v>
      </c>
      <c r="E26" s="84" t="s">
        <v>214</v>
      </c>
      <c r="F26" s="95">
        <v>10</v>
      </c>
      <c r="G26" s="96">
        <v>51.16</v>
      </c>
      <c r="H26" s="90">
        <f t="shared" si="0"/>
        <v>5.159999999999997</v>
      </c>
      <c r="I26" s="91">
        <f t="shared" si="1"/>
        <v>15.159999999999997</v>
      </c>
      <c r="J26" s="97">
        <v>0</v>
      </c>
      <c r="K26" s="96">
        <v>37.24</v>
      </c>
      <c r="L26" s="90">
        <f t="shared" si="2"/>
        <v>1.240000000000002</v>
      </c>
      <c r="M26" s="91">
        <f t="shared" si="3"/>
        <v>1.240000000000002</v>
      </c>
      <c r="N26" s="98">
        <f t="shared" si="4"/>
        <v>16.4</v>
      </c>
      <c r="O26" s="93">
        <f t="shared" si="5"/>
        <v>88.4</v>
      </c>
      <c r="P26" s="99">
        <f t="shared" si="6"/>
        <v>19</v>
      </c>
      <c r="Q26" s="99">
        <f t="shared" si="7"/>
        <v>19</v>
      </c>
    </row>
    <row r="27" spans="2:17" ht="12.75">
      <c r="B27" s="82">
        <v>4013</v>
      </c>
      <c r="C27" s="83" t="s">
        <v>215</v>
      </c>
      <c r="D27" s="83" t="s">
        <v>56</v>
      </c>
      <c r="E27" s="84" t="s">
        <v>216</v>
      </c>
      <c r="F27" s="95">
        <v>5</v>
      </c>
      <c r="G27" s="96">
        <v>53.11</v>
      </c>
      <c r="H27" s="90">
        <f t="shared" si="0"/>
        <v>7.109999999999999</v>
      </c>
      <c r="I27" s="91">
        <f t="shared" si="1"/>
        <v>12.11</v>
      </c>
      <c r="J27" s="97">
        <v>0</v>
      </c>
      <c r="K27" s="96">
        <v>40.79</v>
      </c>
      <c r="L27" s="90">
        <f t="shared" si="2"/>
        <v>4.789999999999999</v>
      </c>
      <c r="M27" s="91">
        <f t="shared" si="3"/>
        <v>4.789999999999999</v>
      </c>
      <c r="N27" s="98">
        <f t="shared" si="4"/>
        <v>16.9</v>
      </c>
      <c r="O27" s="93">
        <f t="shared" si="5"/>
        <v>93.9</v>
      </c>
      <c r="P27" s="99">
        <f t="shared" si="6"/>
        <v>20</v>
      </c>
      <c r="Q27" s="99">
        <f t="shared" si="7"/>
        <v>20</v>
      </c>
    </row>
    <row r="28" spans="2:17" ht="12.75">
      <c r="B28" s="82">
        <v>4004</v>
      </c>
      <c r="C28" s="83" t="s">
        <v>217</v>
      </c>
      <c r="D28" s="83" t="s">
        <v>56</v>
      </c>
      <c r="E28" s="84" t="s">
        <v>218</v>
      </c>
      <c r="F28" s="95">
        <v>0</v>
      </c>
      <c r="G28" s="96">
        <v>55.29</v>
      </c>
      <c r="H28" s="90">
        <f t="shared" si="0"/>
        <v>9.29</v>
      </c>
      <c r="I28" s="91">
        <f t="shared" si="1"/>
        <v>9.29</v>
      </c>
      <c r="J28" s="97">
        <v>5</v>
      </c>
      <c r="K28" s="96">
        <v>42.5</v>
      </c>
      <c r="L28" s="90">
        <f t="shared" si="2"/>
        <v>6.5</v>
      </c>
      <c r="M28" s="91">
        <f t="shared" si="3"/>
        <v>11.5</v>
      </c>
      <c r="N28" s="98">
        <f t="shared" si="4"/>
        <v>20.79</v>
      </c>
      <c r="O28" s="93">
        <f t="shared" si="5"/>
        <v>97.78999999999999</v>
      </c>
      <c r="P28" s="99">
        <f t="shared" si="6"/>
        <v>21</v>
      </c>
      <c r="Q28" s="99">
        <f t="shared" si="7"/>
        <v>21</v>
      </c>
    </row>
    <row r="29" spans="2:17" ht="12.75">
      <c r="B29" s="82">
        <v>4027</v>
      </c>
      <c r="C29" s="83" t="s">
        <v>219</v>
      </c>
      <c r="D29" s="83" t="s">
        <v>65</v>
      </c>
      <c r="E29" s="84" t="s">
        <v>220</v>
      </c>
      <c r="F29" s="95">
        <v>15</v>
      </c>
      <c r="G29" s="96">
        <v>66.06</v>
      </c>
      <c r="H29" s="90">
        <f t="shared" si="0"/>
        <v>20.060000000000002</v>
      </c>
      <c r="I29" s="91">
        <f t="shared" si="1"/>
        <v>35.06</v>
      </c>
      <c r="J29" s="97">
        <v>0</v>
      </c>
      <c r="K29" s="96">
        <v>42.18</v>
      </c>
      <c r="L29" s="90">
        <f t="shared" si="2"/>
        <v>6.18</v>
      </c>
      <c r="M29" s="91">
        <f t="shared" si="3"/>
        <v>6.18</v>
      </c>
      <c r="N29" s="98">
        <f t="shared" si="4"/>
        <v>41.24</v>
      </c>
      <c r="O29" s="93">
        <f t="shared" si="5"/>
        <v>108.24000000000001</v>
      </c>
      <c r="P29" s="99">
        <f t="shared" si="6"/>
        <v>22</v>
      </c>
      <c r="Q29" s="99">
        <f t="shared" si="7"/>
        <v>22</v>
      </c>
    </row>
    <row r="30" spans="2:17" ht="12.75">
      <c r="B30" s="82">
        <v>4022</v>
      </c>
      <c r="C30" s="83" t="s">
        <v>85</v>
      </c>
      <c r="D30" s="83" t="s">
        <v>55</v>
      </c>
      <c r="E30" s="84" t="s">
        <v>221</v>
      </c>
      <c r="F30" s="95">
        <v>0</v>
      </c>
      <c r="G30" s="96">
        <v>45.49</v>
      </c>
      <c r="H30" s="90">
        <f t="shared" si="0"/>
        <v>0</v>
      </c>
      <c r="I30" s="91">
        <f t="shared" si="1"/>
        <v>0</v>
      </c>
      <c r="J30" s="97">
        <v>0</v>
      </c>
      <c r="K30" s="96" t="s">
        <v>105</v>
      </c>
      <c r="L30" s="90">
        <f t="shared" si="2"/>
        <v>100</v>
      </c>
      <c r="M30" s="91">
        <f t="shared" si="3"/>
        <v>100</v>
      </c>
      <c r="N30" s="98">
        <f t="shared" si="4"/>
        <v>100</v>
      </c>
      <c r="O30" s="93" t="str">
        <f t="shared" si="5"/>
        <v>—</v>
      </c>
      <c r="P30" s="99">
        <f t="shared" si="6"/>
        <v>23</v>
      </c>
      <c r="Q30" s="99" t="str">
        <f t="shared" si="7"/>
        <v>—</v>
      </c>
    </row>
    <row r="31" spans="2:17" ht="12.75">
      <c r="B31" s="82">
        <v>4003</v>
      </c>
      <c r="C31" s="83" t="s">
        <v>222</v>
      </c>
      <c r="D31" s="83" t="s">
        <v>56</v>
      </c>
      <c r="E31" s="84" t="s">
        <v>223</v>
      </c>
      <c r="F31" s="95">
        <v>0</v>
      </c>
      <c r="G31" s="96">
        <v>52.74</v>
      </c>
      <c r="H31" s="90">
        <f t="shared" si="0"/>
        <v>6.740000000000002</v>
      </c>
      <c r="I31" s="91">
        <f t="shared" si="1"/>
        <v>6.740000000000002</v>
      </c>
      <c r="J31" s="97">
        <v>0</v>
      </c>
      <c r="K31" s="96" t="s">
        <v>105</v>
      </c>
      <c r="L31" s="90">
        <f t="shared" si="2"/>
        <v>100</v>
      </c>
      <c r="M31" s="91">
        <f t="shared" si="3"/>
        <v>100</v>
      </c>
      <c r="N31" s="98">
        <f t="shared" si="4"/>
        <v>106.74000000000001</v>
      </c>
      <c r="O31" s="93" t="str">
        <f t="shared" si="5"/>
        <v>—</v>
      </c>
      <c r="P31" s="99">
        <f t="shared" si="6"/>
        <v>24</v>
      </c>
      <c r="Q31" s="99" t="str">
        <f t="shared" si="7"/>
        <v>—</v>
      </c>
    </row>
    <row r="32" spans="2:17" ht="12.75">
      <c r="B32" s="82">
        <v>4009</v>
      </c>
      <c r="C32" s="83" t="s">
        <v>224</v>
      </c>
      <c r="D32" s="83" t="s">
        <v>66</v>
      </c>
      <c r="E32" s="84" t="s">
        <v>225</v>
      </c>
      <c r="F32" s="95">
        <v>5</v>
      </c>
      <c r="G32" s="96">
        <v>60.38</v>
      </c>
      <c r="H32" s="90">
        <f t="shared" si="0"/>
        <v>14.380000000000003</v>
      </c>
      <c r="I32" s="91">
        <f t="shared" si="1"/>
        <v>19.380000000000003</v>
      </c>
      <c r="J32" s="97">
        <v>0</v>
      </c>
      <c r="K32" s="96" t="s">
        <v>105</v>
      </c>
      <c r="L32" s="90">
        <f t="shared" si="2"/>
        <v>100</v>
      </c>
      <c r="M32" s="91">
        <f t="shared" si="3"/>
        <v>100</v>
      </c>
      <c r="N32" s="98">
        <f t="shared" si="4"/>
        <v>119.38</v>
      </c>
      <c r="O32" s="93" t="str">
        <f t="shared" si="5"/>
        <v>—</v>
      </c>
      <c r="P32" s="99">
        <f t="shared" si="6"/>
        <v>25</v>
      </c>
      <c r="Q32" s="99" t="str">
        <f t="shared" si="7"/>
        <v>—</v>
      </c>
    </row>
    <row r="33" spans="2:17" ht="12.75">
      <c r="B33" s="82">
        <v>4020</v>
      </c>
      <c r="C33" s="83" t="s">
        <v>75</v>
      </c>
      <c r="D33" s="83" t="s">
        <v>54</v>
      </c>
      <c r="E33" s="84" t="s">
        <v>226</v>
      </c>
      <c r="F33" s="95">
        <v>0</v>
      </c>
      <c r="G33" s="96" t="s">
        <v>105</v>
      </c>
      <c r="H33" s="90">
        <f t="shared" si="0"/>
        <v>120</v>
      </c>
      <c r="I33" s="91">
        <f t="shared" si="1"/>
        <v>120</v>
      </c>
      <c r="J33" s="97">
        <v>0</v>
      </c>
      <c r="K33" s="96">
        <v>36.01</v>
      </c>
      <c r="L33" s="90">
        <f t="shared" si="2"/>
        <v>0.00999999999999801</v>
      </c>
      <c r="M33" s="91">
        <f t="shared" si="3"/>
        <v>0.00999999999999801</v>
      </c>
      <c r="N33" s="98">
        <f t="shared" si="4"/>
        <v>120.00999999999999</v>
      </c>
      <c r="O33" s="93" t="str">
        <f t="shared" si="5"/>
        <v>—</v>
      </c>
      <c r="P33" s="99">
        <f t="shared" si="6"/>
        <v>26</v>
      </c>
      <c r="Q33" s="99" t="str">
        <f t="shared" si="7"/>
        <v>—</v>
      </c>
    </row>
    <row r="34" spans="2:17" ht="12.75">
      <c r="B34" s="82">
        <v>4024</v>
      </c>
      <c r="C34" s="83" t="s">
        <v>227</v>
      </c>
      <c r="D34" s="83" t="s">
        <v>58</v>
      </c>
      <c r="E34" s="84" t="s">
        <v>228</v>
      </c>
      <c r="F34" s="95">
        <v>0</v>
      </c>
      <c r="G34" s="96" t="s">
        <v>105</v>
      </c>
      <c r="H34" s="90">
        <f t="shared" si="0"/>
        <v>120</v>
      </c>
      <c r="I34" s="91">
        <f t="shared" si="1"/>
        <v>120</v>
      </c>
      <c r="J34" s="97">
        <v>0</v>
      </c>
      <c r="K34" s="96">
        <v>36.55</v>
      </c>
      <c r="L34" s="90">
        <f t="shared" si="2"/>
        <v>0.5499999999999972</v>
      </c>
      <c r="M34" s="91">
        <f t="shared" si="3"/>
        <v>0.5499999999999972</v>
      </c>
      <c r="N34" s="98">
        <f t="shared" si="4"/>
        <v>120.55</v>
      </c>
      <c r="O34" s="93" t="str">
        <f t="shared" si="5"/>
        <v>—</v>
      </c>
      <c r="P34" s="99">
        <f t="shared" si="6"/>
        <v>27</v>
      </c>
      <c r="Q34" s="99" t="str">
        <f t="shared" si="7"/>
        <v>—</v>
      </c>
    </row>
    <row r="35" spans="2:17" ht="12.75">
      <c r="B35" s="82">
        <v>4014</v>
      </c>
      <c r="C35" s="83" t="s">
        <v>229</v>
      </c>
      <c r="D35" s="83" t="s">
        <v>59</v>
      </c>
      <c r="E35" s="84" t="s">
        <v>230</v>
      </c>
      <c r="F35" s="95">
        <v>5</v>
      </c>
      <c r="G35" s="96">
        <v>74.15</v>
      </c>
      <c r="H35" s="90">
        <f t="shared" si="0"/>
        <v>120</v>
      </c>
      <c r="I35" s="91">
        <f t="shared" si="1"/>
        <v>120</v>
      </c>
      <c r="J35" s="97">
        <v>5</v>
      </c>
      <c r="K35" s="96">
        <v>45.93</v>
      </c>
      <c r="L35" s="90">
        <f t="shared" si="2"/>
        <v>9.93</v>
      </c>
      <c r="M35" s="91">
        <f t="shared" si="3"/>
        <v>14.93</v>
      </c>
      <c r="N35" s="98">
        <f t="shared" si="4"/>
        <v>134.93</v>
      </c>
      <c r="O35" s="93" t="str">
        <f t="shared" si="5"/>
        <v>—</v>
      </c>
      <c r="P35" s="99">
        <f t="shared" si="6"/>
        <v>28</v>
      </c>
      <c r="Q35" s="99" t="str">
        <f t="shared" si="7"/>
        <v>—</v>
      </c>
    </row>
    <row r="36" spans="2:17" ht="12.75">
      <c r="B36" s="82">
        <v>4001</v>
      </c>
      <c r="C36" s="83" t="s">
        <v>185</v>
      </c>
      <c r="D36" s="83" t="s">
        <v>56</v>
      </c>
      <c r="E36" s="84" t="s">
        <v>231</v>
      </c>
      <c r="F36" s="95">
        <v>0</v>
      </c>
      <c r="G36" s="96" t="s">
        <v>105</v>
      </c>
      <c r="H36" s="90">
        <f t="shared" si="0"/>
        <v>120</v>
      </c>
      <c r="I36" s="91">
        <f t="shared" si="1"/>
        <v>120</v>
      </c>
      <c r="J36" s="97">
        <v>10</v>
      </c>
      <c r="K36" s="96">
        <v>49.36</v>
      </c>
      <c r="L36" s="90">
        <f t="shared" si="2"/>
        <v>13.36</v>
      </c>
      <c r="M36" s="91">
        <f t="shared" si="3"/>
        <v>23.36</v>
      </c>
      <c r="N36" s="98">
        <f t="shared" si="4"/>
        <v>143.36</v>
      </c>
      <c r="O36" s="93" t="str">
        <f t="shared" si="5"/>
        <v>—</v>
      </c>
      <c r="P36" s="99">
        <f t="shared" si="6"/>
        <v>29</v>
      </c>
      <c r="Q36" s="99" t="str">
        <f t="shared" si="7"/>
        <v>—</v>
      </c>
    </row>
    <row r="37" spans="2:17" ht="12.75">
      <c r="B37" s="82">
        <v>4023</v>
      </c>
      <c r="C37" s="83" t="s">
        <v>177</v>
      </c>
      <c r="D37" s="83" t="s">
        <v>60</v>
      </c>
      <c r="E37" s="84" t="s">
        <v>232</v>
      </c>
      <c r="F37" s="95">
        <v>0</v>
      </c>
      <c r="G37" s="96" t="s">
        <v>112</v>
      </c>
      <c r="H37" s="90">
        <f t="shared" si="0"/>
        <v>120</v>
      </c>
      <c r="I37" s="91">
        <f t="shared" si="1"/>
        <v>120</v>
      </c>
      <c r="J37" s="97">
        <v>0</v>
      </c>
      <c r="K37" s="96" t="s">
        <v>112</v>
      </c>
      <c r="L37" s="90">
        <f t="shared" si="2"/>
        <v>100</v>
      </c>
      <c r="M37" s="91">
        <f t="shared" si="3"/>
        <v>100</v>
      </c>
      <c r="N37" s="98">
        <f t="shared" si="4"/>
        <v>220</v>
      </c>
      <c r="O37" s="93" t="str">
        <f t="shared" si="5"/>
        <v>—</v>
      </c>
      <c r="P37" s="99">
        <f t="shared" si="6"/>
        <v>30</v>
      </c>
      <c r="Q37" s="99" t="str">
        <f t="shared" si="7"/>
        <v>—</v>
      </c>
    </row>
    <row r="38" spans="2:17" ht="12.75">
      <c r="B38" s="82">
        <v>4025</v>
      </c>
      <c r="C38" s="83" t="s">
        <v>233</v>
      </c>
      <c r="D38" s="83" t="s">
        <v>58</v>
      </c>
      <c r="E38" s="84" t="s">
        <v>234</v>
      </c>
      <c r="F38" s="95">
        <v>0</v>
      </c>
      <c r="G38" s="96" t="s">
        <v>112</v>
      </c>
      <c r="H38" s="90">
        <f t="shared" si="0"/>
        <v>120</v>
      </c>
      <c r="I38" s="91">
        <f t="shared" si="1"/>
        <v>120</v>
      </c>
      <c r="J38" s="97">
        <v>0</v>
      </c>
      <c r="K38" s="96" t="s">
        <v>105</v>
      </c>
      <c r="L38" s="90">
        <f t="shared" si="2"/>
        <v>100</v>
      </c>
      <c r="M38" s="91">
        <f t="shared" si="3"/>
        <v>100</v>
      </c>
      <c r="N38" s="98">
        <f t="shared" si="4"/>
        <v>220</v>
      </c>
      <c r="O38" s="93" t="str">
        <f t="shared" si="5"/>
        <v>—</v>
      </c>
      <c r="P38" s="99">
        <f t="shared" si="6"/>
        <v>31</v>
      </c>
      <c r="Q38" s="99" t="str">
        <f t="shared" si="7"/>
        <v>—</v>
      </c>
    </row>
    <row r="39" spans="2:17" ht="12.75">
      <c r="B39" s="82">
        <v>4029</v>
      </c>
      <c r="C39" s="83" t="s">
        <v>235</v>
      </c>
      <c r="D39" s="83" t="s">
        <v>65</v>
      </c>
      <c r="E39" s="84" t="s">
        <v>236</v>
      </c>
      <c r="F39" s="95">
        <v>0</v>
      </c>
      <c r="G39" s="96" t="s">
        <v>112</v>
      </c>
      <c r="H39" s="90">
        <f t="shared" si="0"/>
        <v>120</v>
      </c>
      <c r="I39" s="91">
        <f t="shared" si="1"/>
        <v>120</v>
      </c>
      <c r="J39" s="97">
        <v>0</v>
      </c>
      <c r="K39" s="96" t="s">
        <v>112</v>
      </c>
      <c r="L39" s="90">
        <f t="shared" si="2"/>
        <v>100</v>
      </c>
      <c r="M39" s="91">
        <f t="shared" si="3"/>
        <v>100</v>
      </c>
      <c r="N39" s="98">
        <f t="shared" si="4"/>
        <v>220</v>
      </c>
      <c r="O39" s="93" t="str">
        <f t="shared" si="5"/>
        <v>—</v>
      </c>
      <c r="P39" s="99">
        <f t="shared" si="6"/>
        <v>32</v>
      </c>
      <c r="Q39" s="99" t="str">
        <f t="shared" si="7"/>
        <v>—</v>
      </c>
    </row>
    <row r="40" spans="2:17" ht="13.5" thickBot="1">
      <c r="B40" s="100"/>
      <c r="C40" s="101"/>
      <c r="D40" s="101"/>
      <c r="E40" s="102"/>
      <c r="F40" s="103"/>
      <c r="G40" s="101"/>
      <c r="H40" s="101"/>
      <c r="I40" s="104"/>
      <c r="J40" s="103"/>
      <c r="K40" s="101"/>
      <c r="L40" s="101"/>
      <c r="M40" s="104"/>
      <c r="N40" s="105"/>
      <c r="O40" s="102"/>
      <c r="P40" s="106"/>
      <c r="Q40" s="106"/>
    </row>
  </sheetData>
  <sheetProtection/>
  <mergeCells count="10">
    <mergeCell ref="N6:N7"/>
    <mergeCell ref="O6:O7"/>
    <mergeCell ref="P6:P7"/>
    <mergeCell ref="Q6:Q7"/>
    <mergeCell ref="B6:B7"/>
    <mergeCell ref="C6:C7"/>
    <mergeCell ref="D6:D7"/>
    <mergeCell ref="E6:E7"/>
    <mergeCell ref="F6:I6"/>
    <mergeCell ref="J6:M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43"/>
    <pageSetUpPr fitToPage="1"/>
  </sheetPr>
  <dimension ref="B2:Q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3" width="7.75390625" style="40" customWidth="1"/>
    <col min="14" max="15" width="8.75390625" style="40" customWidth="1"/>
    <col min="16" max="16" width="6.75390625" style="40" hidden="1" customWidth="1"/>
    <col min="17" max="17" width="6.75390625" style="40" customWidth="1"/>
    <col min="18" max="16384" width="9.125" style="40" customWidth="1"/>
  </cols>
  <sheetData>
    <row r="1" ht="5.25" customHeight="1"/>
    <row r="2" spans="2:17" ht="18.75">
      <c r="B2" s="41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5" ht="15.75" thickBot="1">
      <c r="B3" s="45" t="str">
        <f>'BA-Maxi'!$B$3</f>
        <v>двоеборье</v>
      </c>
      <c r="E3" s="46"/>
    </row>
    <row r="4" spans="2:15" s="39" customFormat="1" ht="12.75">
      <c r="B4" s="47" t="s">
        <v>237</v>
      </c>
      <c r="E4" s="48"/>
      <c r="F4" s="49" t="s">
        <v>21</v>
      </c>
      <c r="G4" s="50">
        <v>182</v>
      </c>
      <c r="H4" s="50" t="s">
        <v>22</v>
      </c>
      <c r="I4" s="51">
        <v>46</v>
      </c>
      <c r="J4" s="49" t="s">
        <v>21</v>
      </c>
      <c r="K4" s="50">
        <v>153</v>
      </c>
      <c r="L4" s="50" t="s">
        <v>22</v>
      </c>
      <c r="M4" s="51">
        <v>36</v>
      </c>
      <c r="N4" s="52"/>
      <c r="O4" s="52"/>
    </row>
    <row r="5" spans="5:15" s="39" customFormat="1" ht="13.5" thickBot="1">
      <c r="E5" s="46"/>
      <c r="F5" s="53" t="s">
        <v>23</v>
      </c>
      <c r="G5" s="54">
        <v>4</v>
      </c>
      <c r="H5" s="54" t="s">
        <v>24</v>
      </c>
      <c r="I5" s="55">
        <v>69</v>
      </c>
      <c r="J5" s="53" t="s">
        <v>23</v>
      </c>
      <c r="K5" s="56">
        <v>4.2</v>
      </c>
      <c r="L5" s="54" t="s">
        <v>24</v>
      </c>
      <c r="M5" s="57">
        <v>54</v>
      </c>
      <c r="N5" s="52"/>
      <c r="O5" s="52"/>
    </row>
    <row r="6" spans="2:17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4"/>
      <c r="J6" s="65" t="s">
        <v>30</v>
      </c>
      <c r="K6" s="63"/>
      <c r="L6" s="63"/>
      <c r="M6" s="66"/>
      <c r="N6" s="67" t="s">
        <v>31</v>
      </c>
      <c r="O6" s="68" t="s">
        <v>32</v>
      </c>
      <c r="P6" s="69" t="s">
        <v>33</v>
      </c>
      <c r="Q6" s="69" t="s">
        <v>33</v>
      </c>
    </row>
    <row r="7" spans="2:17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36</v>
      </c>
      <c r="I7" s="76" t="s">
        <v>37</v>
      </c>
      <c r="J7" s="77" t="s">
        <v>34</v>
      </c>
      <c r="K7" s="75" t="s">
        <v>35</v>
      </c>
      <c r="L7" s="75" t="s">
        <v>36</v>
      </c>
      <c r="M7" s="78" t="s">
        <v>37</v>
      </c>
      <c r="N7" s="79"/>
      <c r="O7" s="80"/>
      <c r="P7" s="81"/>
      <c r="Q7" s="81"/>
    </row>
    <row r="8" spans="2:17" ht="12.75">
      <c r="B8" s="82">
        <v>3020</v>
      </c>
      <c r="C8" s="83" t="s">
        <v>81</v>
      </c>
      <c r="D8" s="83" t="s">
        <v>57</v>
      </c>
      <c r="E8" s="84" t="s">
        <v>238</v>
      </c>
      <c r="F8" s="85">
        <v>0</v>
      </c>
      <c r="G8" s="86">
        <v>44.23</v>
      </c>
      <c r="H8" s="87">
        <f aca="true" t="shared" si="0" ref="H8:H34">IF(OR(G8="снят",G8="н/я",G8&gt;I$5),120,IF(G8&gt;I$4,G8-I$4,0))</f>
        <v>0</v>
      </c>
      <c r="I8" s="88">
        <f aca="true" t="shared" si="1" ref="I8:I34">IF(H8=120,120,F8+H8)</f>
        <v>0</v>
      </c>
      <c r="J8" s="89">
        <v>0</v>
      </c>
      <c r="K8" s="86">
        <v>32.04</v>
      </c>
      <c r="L8" s="90">
        <f aca="true" t="shared" si="2" ref="L8:L34">IF(OR(K8="снят",K8="н/я",K8&gt;M$5),100,IF(K8&gt;M$4,K8-M$4,0))</f>
        <v>0</v>
      </c>
      <c r="M8" s="91">
        <f aca="true" t="shared" si="3" ref="M8:M34">IF(L8=100,100,J8+L8)</f>
        <v>0</v>
      </c>
      <c r="N8" s="92">
        <f aca="true" t="shared" si="4" ref="N8:N34">I8+M8</f>
        <v>0</v>
      </c>
      <c r="O8" s="93">
        <f aca="true" t="shared" si="5" ref="O8:O34">IF(OR(G8="снят",G8="н/я",G8&gt;I$5,K8="снят",K8="н/я",K8&gt;M$5,AND(G8=0,K8=0)),"—",G8+K8)</f>
        <v>76.27</v>
      </c>
      <c r="P8" s="94">
        <v>1</v>
      </c>
      <c r="Q8" s="94">
        <f>IF(O8="—","—",1)</f>
        <v>1</v>
      </c>
    </row>
    <row r="9" spans="2:17" ht="12.75">
      <c r="B9" s="82">
        <v>3006</v>
      </c>
      <c r="C9" s="83" t="s">
        <v>239</v>
      </c>
      <c r="D9" s="83" t="s">
        <v>62</v>
      </c>
      <c r="E9" s="84" t="s">
        <v>240</v>
      </c>
      <c r="F9" s="95">
        <v>0</v>
      </c>
      <c r="G9" s="96">
        <v>47.64</v>
      </c>
      <c r="H9" s="90">
        <f t="shared" si="0"/>
        <v>1.6400000000000006</v>
      </c>
      <c r="I9" s="91">
        <f t="shared" si="1"/>
        <v>1.6400000000000006</v>
      </c>
      <c r="J9" s="97">
        <v>0</v>
      </c>
      <c r="K9" s="96">
        <v>37.05</v>
      </c>
      <c r="L9" s="90">
        <f t="shared" si="2"/>
        <v>1.0499999999999972</v>
      </c>
      <c r="M9" s="91">
        <f t="shared" si="3"/>
        <v>1.0499999999999972</v>
      </c>
      <c r="N9" s="98">
        <f t="shared" si="4"/>
        <v>2.6899999999999977</v>
      </c>
      <c r="O9" s="93">
        <f t="shared" si="5"/>
        <v>84.69</v>
      </c>
      <c r="P9" s="99">
        <f aca="true" t="shared" si="6" ref="P9:P34">P8+1</f>
        <v>2</v>
      </c>
      <c r="Q9" s="99">
        <f aca="true" t="shared" si="7" ref="Q9:Q34">IF(O9="—","—",Q8+1)</f>
        <v>2</v>
      </c>
    </row>
    <row r="10" spans="2:17" ht="12.75">
      <c r="B10" s="82">
        <v>3016</v>
      </c>
      <c r="C10" s="83" t="s">
        <v>241</v>
      </c>
      <c r="D10" s="83" t="s">
        <v>62</v>
      </c>
      <c r="E10" s="84" t="s">
        <v>242</v>
      </c>
      <c r="F10" s="95">
        <v>5</v>
      </c>
      <c r="G10" s="96">
        <v>44.82</v>
      </c>
      <c r="H10" s="90">
        <f t="shared" si="0"/>
        <v>0</v>
      </c>
      <c r="I10" s="91">
        <f t="shared" si="1"/>
        <v>5</v>
      </c>
      <c r="J10" s="97">
        <v>0</v>
      </c>
      <c r="K10" s="96">
        <v>32.05</v>
      </c>
      <c r="L10" s="90">
        <f t="shared" si="2"/>
        <v>0</v>
      </c>
      <c r="M10" s="91">
        <f t="shared" si="3"/>
        <v>0</v>
      </c>
      <c r="N10" s="98">
        <f t="shared" si="4"/>
        <v>5</v>
      </c>
      <c r="O10" s="93">
        <f t="shared" si="5"/>
        <v>76.87</v>
      </c>
      <c r="P10" s="99">
        <f t="shared" si="6"/>
        <v>3</v>
      </c>
      <c r="Q10" s="99">
        <f t="shared" si="7"/>
        <v>3</v>
      </c>
    </row>
    <row r="11" spans="2:17" ht="12.75">
      <c r="B11" s="82">
        <v>3003</v>
      </c>
      <c r="C11" s="83" t="s">
        <v>148</v>
      </c>
      <c r="D11" s="83" t="s">
        <v>67</v>
      </c>
      <c r="E11" s="84" t="s">
        <v>243</v>
      </c>
      <c r="F11" s="95">
        <v>0</v>
      </c>
      <c r="G11" s="96">
        <v>51.08</v>
      </c>
      <c r="H11" s="90">
        <f t="shared" si="0"/>
        <v>5.079999999999998</v>
      </c>
      <c r="I11" s="91">
        <f t="shared" si="1"/>
        <v>5.079999999999998</v>
      </c>
      <c r="J11" s="97">
        <v>0</v>
      </c>
      <c r="K11" s="96">
        <v>34.74</v>
      </c>
      <c r="L11" s="90">
        <f t="shared" si="2"/>
        <v>0</v>
      </c>
      <c r="M11" s="91">
        <f t="shared" si="3"/>
        <v>0</v>
      </c>
      <c r="N11" s="98">
        <f t="shared" si="4"/>
        <v>5.079999999999998</v>
      </c>
      <c r="O11" s="93">
        <f t="shared" si="5"/>
        <v>85.82</v>
      </c>
      <c r="P11" s="99">
        <f t="shared" si="6"/>
        <v>4</v>
      </c>
      <c r="Q11" s="99">
        <f t="shared" si="7"/>
        <v>4</v>
      </c>
    </row>
    <row r="12" spans="2:17" ht="12.75">
      <c r="B12" s="82">
        <v>3021</v>
      </c>
      <c r="C12" s="83" t="s">
        <v>122</v>
      </c>
      <c r="D12" s="83" t="s">
        <v>55</v>
      </c>
      <c r="E12" s="84" t="s">
        <v>244</v>
      </c>
      <c r="F12" s="95">
        <v>5</v>
      </c>
      <c r="G12" s="96">
        <v>49.8</v>
      </c>
      <c r="H12" s="90">
        <f t="shared" si="0"/>
        <v>3.799999999999997</v>
      </c>
      <c r="I12" s="91">
        <f t="shared" si="1"/>
        <v>8.799999999999997</v>
      </c>
      <c r="J12" s="97">
        <v>0</v>
      </c>
      <c r="K12" s="96">
        <v>32.97</v>
      </c>
      <c r="L12" s="90">
        <f t="shared" si="2"/>
        <v>0</v>
      </c>
      <c r="M12" s="91">
        <f t="shared" si="3"/>
        <v>0</v>
      </c>
      <c r="N12" s="98">
        <f t="shared" si="4"/>
        <v>8.799999999999997</v>
      </c>
      <c r="O12" s="93">
        <f t="shared" si="5"/>
        <v>82.77</v>
      </c>
      <c r="P12" s="99">
        <f t="shared" si="6"/>
        <v>5</v>
      </c>
      <c r="Q12" s="99">
        <f t="shared" si="7"/>
        <v>5</v>
      </c>
    </row>
    <row r="13" spans="2:17" ht="12.75">
      <c r="B13" s="82">
        <v>3013</v>
      </c>
      <c r="C13" s="83" t="s">
        <v>245</v>
      </c>
      <c r="D13" s="83" t="s">
        <v>68</v>
      </c>
      <c r="E13" s="84" t="s">
        <v>246</v>
      </c>
      <c r="F13" s="95">
        <v>5</v>
      </c>
      <c r="G13" s="96">
        <v>51.34</v>
      </c>
      <c r="H13" s="90">
        <f t="shared" si="0"/>
        <v>5.340000000000003</v>
      </c>
      <c r="I13" s="91">
        <f t="shared" si="1"/>
        <v>10.340000000000003</v>
      </c>
      <c r="J13" s="97">
        <v>0</v>
      </c>
      <c r="K13" s="96">
        <v>36.43</v>
      </c>
      <c r="L13" s="90">
        <f t="shared" si="2"/>
        <v>0.4299999999999997</v>
      </c>
      <c r="M13" s="91">
        <f t="shared" si="3"/>
        <v>0.4299999999999997</v>
      </c>
      <c r="N13" s="98">
        <f t="shared" si="4"/>
        <v>10.770000000000003</v>
      </c>
      <c r="O13" s="93">
        <f t="shared" si="5"/>
        <v>87.77000000000001</v>
      </c>
      <c r="P13" s="99">
        <f t="shared" si="6"/>
        <v>6</v>
      </c>
      <c r="Q13" s="99">
        <f t="shared" si="7"/>
        <v>6</v>
      </c>
    </row>
    <row r="14" spans="2:17" ht="12.75">
      <c r="B14" s="82">
        <v>3023</v>
      </c>
      <c r="C14" s="83" t="s">
        <v>70</v>
      </c>
      <c r="D14" s="83" t="s">
        <v>54</v>
      </c>
      <c r="E14" s="84" t="s">
        <v>247</v>
      </c>
      <c r="F14" s="95">
        <v>0</v>
      </c>
      <c r="G14" s="96">
        <v>52.55</v>
      </c>
      <c r="H14" s="90">
        <f t="shared" si="0"/>
        <v>6.549999999999997</v>
      </c>
      <c r="I14" s="91">
        <f t="shared" si="1"/>
        <v>6.549999999999997</v>
      </c>
      <c r="J14" s="97">
        <v>5</v>
      </c>
      <c r="K14" s="96">
        <v>34.37</v>
      </c>
      <c r="L14" s="90">
        <f t="shared" si="2"/>
        <v>0</v>
      </c>
      <c r="M14" s="91">
        <f t="shared" si="3"/>
        <v>5</v>
      </c>
      <c r="N14" s="98">
        <f t="shared" si="4"/>
        <v>11.549999999999997</v>
      </c>
      <c r="O14" s="93">
        <f t="shared" si="5"/>
        <v>86.91999999999999</v>
      </c>
      <c r="P14" s="99">
        <f t="shared" si="6"/>
        <v>7</v>
      </c>
      <c r="Q14" s="99">
        <f t="shared" si="7"/>
        <v>7</v>
      </c>
    </row>
    <row r="15" spans="2:17" ht="12.75">
      <c r="B15" s="82">
        <v>3009</v>
      </c>
      <c r="C15" s="83" t="s">
        <v>122</v>
      </c>
      <c r="D15" s="83" t="s">
        <v>55</v>
      </c>
      <c r="E15" s="84" t="s">
        <v>248</v>
      </c>
      <c r="F15" s="95">
        <v>5</v>
      </c>
      <c r="G15" s="96">
        <v>52.37</v>
      </c>
      <c r="H15" s="90">
        <f t="shared" si="0"/>
        <v>6.369999999999997</v>
      </c>
      <c r="I15" s="91">
        <f t="shared" si="1"/>
        <v>11.369999999999997</v>
      </c>
      <c r="J15" s="97">
        <v>0</v>
      </c>
      <c r="K15" s="96">
        <v>38.01</v>
      </c>
      <c r="L15" s="90">
        <f t="shared" si="2"/>
        <v>2.009999999999998</v>
      </c>
      <c r="M15" s="91">
        <f t="shared" si="3"/>
        <v>2.009999999999998</v>
      </c>
      <c r="N15" s="98">
        <f t="shared" si="4"/>
        <v>13.379999999999995</v>
      </c>
      <c r="O15" s="93">
        <f t="shared" si="5"/>
        <v>90.38</v>
      </c>
      <c r="P15" s="99">
        <f t="shared" si="6"/>
        <v>8</v>
      </c>
      <c r="Q15" s="99">
        <f t="shared" si="7"/>
        <v>8</v>
      </c>
    </row>
    <row r="16" spans="2:17" ht="12.75">
      <c r="B16" s="82">
        <v>3024</v>
      </c>
      <c r="C16" s="83" t="s">
        <v>249</v>
      </c>
      <c r="D16" s="83" t="s">
        <v>68</v>
      </c>
      <c r="E16" s="84" t="s">
        <v>250</v>
      </c>
      <c r="F16" s="95">
        <v>5</v>
      </c>
      <c r="G16" s="96">
        <v>57.46</v>
      </c>
      <c r="H16" s="90">
        <f t="shared" si="0"/>
        <v>11.46</v>
      </c>
      <c r="I16" s="91">
        <f t="shared" si="1"/>
        <v>16.46</v>
      </c>
      <c r="J16" s="97">
        <v>0</v>
      </c>
      <c r="K16" s="96">
        <v>38.79</v>
      </c>
      <c r="L16" s="90">
        <f t="shared" si="2"/>
        <v>2.789999999999999</v>
      </c>
      <c r="M16" s="91">
        <f t="shared" si="3"/>
        <v>2.789999999999999</v>
      </c>
      <c r="N16" s="98">
        <f t="shared" si="4"/>
        <v>19.25</v>
      </c>
      <c r="O16" s="93">
        <f t="shared" si="5"/>
        <v>96.25</v>
      </c>
      <c r="P16" s="99">
        <f t="shared" si="6"/>
        <v>9</v>
      </c>
      <c r="Q16" s="99">
        <f t="shared" si="7"/>
        <v>9</v>
      </c>
    </row>
    <row r="17" spans="2:17" ht="12.75">
      <c r="B17" s="82">
        <v>3008</v>
      </c>
      <c r="C17" s="83" t="s">
        <v>251</v>
      </c>
      <c r="D17" s="83" t="s">
        <v>54</v>
      </c>
      <c r="E17" s="84" t="s">
        <v>252</v>
      </c>
      <c r="F17" s="95">
        <v>5</v>
      </c>
      <c r="G17" s="96">
        <v>51.31</v>
      </c>
      <c r="H17" s="90">
        <f t="shared" si="0"/>
        <v>5.310000000000002</v>
      </c>
      <c r="I17" s="91">
        <f t="shared" si="1"/>
        <v>10.310000000000002</v>
      </c>
      <c r="J17" s="97">
        <v>5</v>
      </c>
      <c r="K17" s="96">
        <v>40.74</v>
      </c>
      <c r="L17" s="90">
        <f t="shared" si="2"/>
        <v>4.740000000000002</v>
      </c>
      <c r="M17" s="91">
        <f t="shared" si="3"/>
        <v>9.740000000000002</v>
      </c>
      <c r="N17" s="98">
        <f t="shared" si="4"/>
        <v>20.050000000000004</v>
      </c>
      <c r="O17" s="93">
        <f t="shared" si="5"/>
        <v>92.05000000000001</v>
      </c>
      <c r="P17" s="99">
        <f t="shared" si="6"/>
        <v>10</v>
      </c>
      <c r="Q17" s="99">
        <f t="shared" si="7"/>
        <v>10</v>
      </c>
    </row>
    <row r="18" spans="2:17" ht="12.75">
      <c r="B18" s="82">
        <v>3004</v>
      </c>
      <c r="C18" s="83" t="s">
        <v>170</v>
      </c>
      <c r="D18" s="83" t="s">
        <v>58</v>
      </c>
      <c r="E18" s="84" t="s">
        <v>253</v>
      </c>
      <c r="F18" s="95">
        <v>5</v>
      </c>
      <c r="G18" s="96">
        <v>57.74</v>
      </c>
      <c r="H18" s="90">
        <f t="shared" si="0"/>
        <v>11.740000000000002</v>
      </c>
      <c r="I18" s="91">
        <f t="shared" si="1"/>
        <v>16.740000000000002</v>
      </c>
      <c r="J18" s="97">
        <v>0</v>
      </c>
      <c r="K18" s="96">
        <v>39.81</v>
      </c>
      <c r="L18" s="90">
        <f t="shared" si="2"/>
        <v>3.8100000000000023</v>
      </c>
      <c r="M18" s="91">
        <f t="shared" si="3"/>
        <v>3.8100000000000023</v>
      </c>
      <c r="N18" s="98">
        <f t="shared" si="4"/>
        <v>20.550000000000004</v>
      </c>
      <c r="O18" s="93">
        <f t="shared" si="5"/>
        <v>97.55000000000001</v>
      </c>
      <c r="P18" s="99">
        <f t="shared" si="6"/>
        <v>11</v>
      </c>
      <c r="Q18" s="99">
        <f t="shared" si="7"/>
        <v>11</v>
      </c>
    </row>
    <row r="19" spans="2:17" ht="12.75">
      <c r="B19" s="82">
        <v>3007</v>
      </c>
      <c r="C19" s="83" t="s">
        <v>249</v>
      </c>
      <c r="D19" s="83" t="s">
        <v>68</v>
      </c>
      <c r="E19" s="84" t="s">
        <v>254</v>
      </c>
      <c r="F19" s="95">
        <v>5</v>
      </c>
      <c r="G19" s="96">
        <v>58.32</v>
      </c>
      <c r="H19" s="90">
        <f t="shared" si="0"/>
        <v>12.32</v>
      </c>
      <c r="I19" s="91">
        <f t="shared" si="1"/>
        <v>17.32</v>
      </c>
      <c r="J19" s="97">
        <v>0</v>
      </c>
      <c r="K19" s="96">
        <v>40.52</v>
      </c>
      <c r="L19" s="90">
        <f t="shared" si="2"/>
        <v>4.520000000000003</v>
      </c>
      <c r="M19" s="91">
        <f t="shared" si="3"/>
        <v>4.520000000000003</v>
      </c>
      <c r="N19" s="98">
        <f t="shared" si="4"/>
        <v>21.840000000000003</v>
      </c>
      <c r="O19" s="93">
        <f t="shared" si="5"/>
        <v>98.84</v>
      </c>
      <c r="P19" s="99">
        <f t="shared" si="6"/>
        <v>12</v>
      </c>
      <c r="Q19" s="99">
        <f t="shared" si="7"/>
        <v>12</v>
      </c>
    </row>
    <row r="20" spans="2:17" ht="12.75">
      <c r="B20" s="82">
        <v>3014</v>
      </c>
      <c r="C20" s="83" t="s">
        <v>255</v>
      </c>
      <c r="D20" s="83" t="s">
        <v>59</v>
      </c>
      <c r="E20" s="84" t="s">
        <v>256</v>
      </c>
      <c r="F20" s="95">
        <v>0</v>
      </c>
      <c r="G20" s="96">
        <v>60.37</v>
      </c>
      <c r="H20" s="90">
        <f t="shared" si="0"/>
        <v>14.369999999999997</v>
      </c>
      <c r="I20" s="91">
        <f t="shared" si="1"/>
        <v>14.369999999999997</v>
      </c>
      <c r="J20" s="97">
        <v>0</v>
      </c>
      <c r="K20" s="96">
        <v>44.78</v>
      </c>
      <c r="L20" s="90">
        <f t="shared" si="2"/>
        <v>8.780000000000001</v>
      </c>
      <c r="M20" s="91">
        <f t="shared" si="3"/>
        <v>8.780000000000001</v>
      </c>
      <c r="N20" s="98">
        <f t="shared" si="4"/>
        <v>23.15</v>
      </c>
      <c r="O20" s="93">
        <f t="shared" si="5"/>
        <v>105.15</v>
      </c>
      <c r="P20" s="99">
        <f t="shared" si="6"/>
        <v>13</v>
      </c>
      <c r="Q20" s="99">
        <f t="shared" si="7"/>
        <v>13</v>
      </c>
    </row>
    <row r="21" spans="2:17" ht="12.75">
      <c r="B21" s="82">
        <v>3001</v>
      </c>
      <c r="C21" s="83" t="s">
        <v>257</v>
      </c>
      <c r="D21" s="83" t="s">
        <v>54</v>
      </c>
      <c r="E21" s="84" t="s">
        <v>258</v>
      </c>
      <c r="F21" s="95">
        <v>10</v>
      </c>
      <c r="G21" s="96">
        <v>57.81</v>
      </c>
      <c r="H21" s="90">
        <f t="shared" si="0"/>
        <v>11.810000000000002</v>
      </c>
      <c r="I21" s="91">
        <f t="shared" si="1"/>
        <v>21.810000000000002</v>
      </c>
      <c r="J21" s="97">
        <v>0</v>
      </c>
      <c r="K21" s="96">
        <v>38.95</v>
      </c>
      <c r="L21" s="90">
        <f t="shared" si="2"/>
        <v>2.950000000000003</v>
      </c>
      <c r="M21" s="91">
        <f t="shared" si="3"/>
        <v>2.950000000000003</v>
      </c>
      <c r="N21" s="98">
        <f t="shared" si="4"/>
        <v>24.760000000000005</v>
      </c>
      <c r="O21" s="93">
        <f t="shared" si="5"/>
        <v>96.76</v>
      </c>
      <c r="P21" s="99">
        <f t="shared" si="6"/>
        <v>14</v>
      </c>
      <c r="Q21" s="99">
        <f t="shared" si="7"/>
        <v>14</v>
      </c>
    </row>
    <row r="22" spans="2:17" ht="12.75">
      <c r="B22" s="82">
        <v>3026</v>
      </c>
      <c r="C22" s="83" t="s">
        <v>255</v>
      </c>
      <c r="D22" s="83" t="s">
        <v>59</v>
      </c>
      <c r="E22" s="84" t="s">
        <v>259</v>
      </c>
      <c r="F22" s="95">
        <v>20</v>
      </c>
      <c r="G22" s="96">
        <v>63.57</v>
      </c>
      <c r="H22" s="90">
        <f t="shared" si="0"/>
        <v>17.57</v>
      </c>
      <c r="I22" s="91">
        <f t="shared" si="1"/>
        <v>37.57</v>
      </c>
      <c r="J22" s="97">
        <v>0</v>
      </c>
      <c r="K22" s="96">
        <v>38.81</v>
      </c>
      <c r="L22" s="90">
        <f t="shared" si="2"/>
        <v>2.8100000000000023</v>
      </c>
      <c r="M22" s="91">
        <f t="shared" si="3"/>
        <v>2.8100000000000023</v>
      </c>
      <c r="N22" s="98">
        <f t="shared" si="4"/>
        <v>40.38</v>
      </c>
      <c r="O22" s="93">
        <f t="shared" si="5"/>
        <v>102.38</v>
      </c>
      <c r="P22" s="99">
        <f t="shared" si="6"/>
        <v>15</v>
      </c>
      <c r="Q22" s="99">
        <f t="shared" si="7"/>
        <v>15</v>
      </c>
    </row>
    <row r="23" spans="2:17" ht="12.75">
      <c r="B23" s="82">
        <v>3025</v>
      </c>
      <c r="C23" s="83" t="s">
        <v>73</v>
      </c>
      <c r="D23" s="83" t="s">
        <v>55</v>
      </c>
      <c r="E23" s="84" t="s">
        <v>260</v>
      </c>
      <c r="F23" s="95">
        <v>5</v>
      </c>
      <c r="G23" s="96">
        <v>46.82</v>
      </c>
      <c r="H23" s="90">
        <f t="shared" si="0"/>
        <v>0.8200000000000003</v>
      </c>
      <c r="I23" s="91">
        <f t="shared" si="1"/>
        <v>5.82</v>
      </c>
      <c r="J23" s="97">
        <v>0</v>
      </c>
      <c r="K23" s="96" t="s">
        <v>105</v>
      </c>
      <c r="L23" s="90">
        <f t="shared" si="2"/>
        <v>100</v>
      </c>
      <c r="M23" s="91">
        <f t="shared" si="3"/>
        <v>100</v>
      </c>
      <c r="N23" s="98">
        <f t="shared" si="4"/>
        <v>105.82</v>
      </c>
      <c r="O23" s="93" t="str">
        <f t="shared" si="5"/>
        <v>—</v>
      </c>
      <c r="P23" s="99">
        <f t="shared" si="6"/>
        <v>16</v>
      </c>
      <c r="Q23" s="99" t="str">
        <f t="shared" si="7"/>
        <v>—</v>
      </c>
    </row>
    <row r="24" spans="2:17" ht="12.75">
      <c r="B24" s="82">
        <v>3011</v>
      </c>
      <c r="C24" s="83" t="s">
        <v>261</v>
      </c>
      <c r="D24" s="83" t="s">
        <v>55</v>
      </c>
      <c r="E24" s="84" t="s">
        <v>262</v>
      </c>
      <c r="F24" s="95">
        <v>0</v>
      </c>
      <c r="G24" s="96" t="s">
        <v>105</v>
      </c>
      <c r="H24" s="90">
        <f t="shared" si="0"/>
        <v>120</v>
      </c>
      <c r="I24" s="91">
        <f t="shared" si="1"/>
        <v>120</v>
      </c>
      <c r="J24" s="97">
        <v>0</v>
      </c>
      <c r="K24" s="96">
        <v>32.33</v>
      </c>
      <c r="L24" s="90">
        <f t="shared" si="2"/>
        <v>0</v>
      </c>
      <c r="M24" s="91">
        <f t="shared" si="3"/>
        <v>0</v>
      </c>
      <c r="N24" s="98">
        <f t="shared" si="4"/>
        <v>120</v>
      </c>
      <c r="O24" s="93" t="str">
        <f t="shared" si="5"/>
        <v>—</v>
      </c>
      <c r="P24" s="99">
        <f t="shared" si="6"/>
        <v>17</v>
      </c>
      <c r="Q24" s="99" t="str">
        <f t="shared" si="7"/>
        <v>—</v>
      </c>
    </row>
    <row r="25" spans="2:17" ht="12.75">
      <c r="B25" s="82">
        <v>3019</v>
      </c>
      <c r="C25" s="83" t="s">
        <v>251</v>
      </c>
      <c r="D25" s="83" t="s">
        <v>54</v>
      </c>
      <c r="E25" s="84" t="s">
        <v>263</v>
      </c>
      <c r="F25" s="95">
        <v>0</v>
      </c>
      <c r="G25" s="96" t="s">
        <v>105</v>
      </c>
      <c r="H25" s="90">
        <f t="shared" si="0"/>
        <v>120</v>
      </c>
      <c r="I25" s="91">
        <f t="shared" si="1"/>
        <v>120</v>
      </c>
      <c r="J25" s="97">
        <v>0</v>
      </c>
      <c r="K25" s="96">
        <v>32.64</v>
      </c>
      <c r="L25" s="90">
        <f t="shared" si="2"/>
        <v>0</v>
      </c>
      <c r="M25" s="91">
        <f t="shared" si="3"/>
        <v>0</v>
      </c>
      <c r="N25" s="98">
        <f t="shared" si="4"/>
        <v>120</v>
      </c>
      <c r="O25" s="93" t="str">
        <f t="shared" si="5"/>
        <v>—</v>
      </c>
      <c r="P25" s="99">
        <f t="shared" si="6"/>
        <v>18</v>
      </c>
      <c r="Q25" s="99" t="str">
        <f t="shared" si="7"/>
        <v>—</v>
      </c>
    </row>
    <row r="26" spans="2:17" ht="12.75">
      <c r="B26" s="82">
        <v>3010</v>
      </c>
      <c r="C26" s="83" t="s">
        <v>75</v>
      </c>
      <c r="D26" s="83" t="s">
        <v>54</v>
      </c>
      <c r="E26" s="84" t="s">
        <v>264</v>
      </c>
      <c r="F26" s="95">
        <v>0</v>
      </c>
      <c r="G26" s="96" t="s">
        <v>105</v>
      </c>
      <c r="H26" s="90">
        <f t="shared" si="0"/>
        <v>120</v>
      </c>
      <c r="I26" s="91">
        <f t="shared" si="1"/>
        <v>120</v>
      </c>
      <c r="J26" s="97">
        <v>0</v>
      </c>
      <c r="K26" s="96">
        <v>35.44</v>
      </c>
      <c r="L26" s="90">
        <f t="shared" si="2"/>
        <v>0</v>
      </c>
      <c r="M26" s="91">
        <f t="shared" si="3"/>
        <v>0</v>
      </c>
      <c r="N26" s="98">
        <f t="shared" si="4"/>
        <v>120</v>
      </c>
      <c r="O26" s="93" t="str">
        <f t="shared" si="5"/>
        <v>—</v>
      </c>
      <c r="P26" s="99">
        <f t="shared" si="6"/>
        <v>19</v>
      </c>
      <c r="Q26" s="99" t="str">
        <f t="shared" si="7"/>
        <v>—</v>
      </c>
    </row>
    <row r="27" spans="2:17" ht="12.75">
      <c r="B27" s="82">
        <v>3018</v>
      </c>
      <c r="C27" s="83" t="s">
        <v>265</v>
      </c>
      <c r="D27" s="83" t="s">
        <v>58</v>
      </c>
      <c r="E27" s="84" t="s">
        <v>266</v>
      </c>
      <c r="F27" s="95">
        <v>0</v>
      </c>
      <c r="G27" s="96" t="s">
        <v>105</v>
      </c>
      <c r="H27" s="90">
        <f t="shared" si="0"/>
        <v>120</v>
      </c>
      <c r="I27" s="91">
        <f t="shared" si="1"/>
        <v>120</v>
      </c>
      <c r="J27" s="97">
        <v>0</v>
      </c>
      <c r="K27" s="96">
        <v>36.84</v>
      </c>
      <c r="L27" s="90">
        <f t="shared" si="2"/>
        <v>0.8400000000000034</v>
      </c>
      <c r="M27" s="91">
        <f t="shared" si="3"/>
        <v>0.8400000000000034</v>
      </c>
      <c r="N27" s="98">
        <f t="shared" si="4"/>
        <v>120.84</v>
      </c>
      <c r="O27" s="93" t="str">
        <f t="shared" si="5"/>
        <v>—</v>
      </c>
      <c r="P27" s="99">
        <f t="shared" si="6"/>
        <v>20</v>
      </c>
      <c r="Q27" s="99" t="str">
        <f t="shared" si="7"/>
        <v>—</v>
      </c>
    </row>
    <row r="28" spans="2:17" ht="12.75">
      <c r="B28" s="82">
        <v>3027</v>
      </c>
      <c r="C28" s="83" t="s">
        <v>267</v>
      </c>
      <c r="D28" s="83" t="s">
        <v>58</v>
      </c>
      <c r="E28" s="84" t="s">
        <v>268</v>
      </c>
      <c r="F28" s="95">
        <v>10</v>
      </c>
      <c r="G28" s="96">
        <v>57.14</v>
      </c>
      <c r="H28" s="90">
        <f t="shared" si="0"/>
        <v>11.14</v>
      </c>
      <c r="I28" s="91">
        <f t="shared" si="1"/>
        <v>21.14</v>
      </c>
      <c r="J28" s="97">
        <v>0</v>
      </c>
      <c r="K28" s="96" t="s">
        <v>105</v>
      </c>
      <c r="L28" s="90">
        <f t="shared" si="2"/>
        <v>100</v>
      </c>
      <c r="M28" s="91">
        <f t="shared" si="3"/>
        <v>100</v>
      </c>
      <c r="N28" s="98">
        <f t="shared" si="4"/>
        <v>121.14</v>
      </c>
      <c r="O28" s="93" t="str">
        <f t="shared" si="5"/>
        <v>—</v>
      </c>
      <c r="P28" s="99">
        <f t="shared" si="6"/>
        <v>21</v>
      </c>
      <c r="Q28" s="99" t="str">
        <f t="shared" si="7"/>
        <v>—</v>
      </c>
    </row>
    <row r="29" spans="2:17" ht="12.75">
      <c r="B29" s="82">
        <v>3022</v>
      </c>
      <c r="C29" s="83" t="s">
        <v>213</v>
      </c>
      <c r="D29" s="83" t="s">
        <v>57</v>
      </c>
      <c r="E29" s="84" t="s">
        <v>269</v>
      </c>
      <c r="F29" s="95">
        <v>0</v>
      </c>
      <c r="G29" s="96" t="s">
        <v>105</v>
      </c>
      <c r="H29" s="90">
        <f t="shared" si="0"/>
        <v>120</v>
      </c>
      <c r="I29" s="91">
        <f t="shared" si="1"/>
        <v>120</v>
      </c>
      <c r="J29" s="97">
        <v>0</v>
      </c>
      <c r="K29" s="96">
        <v>39.42</v>
      </c>
      <c r="L29" s="90">
        <f t="shared" si="2"/>
        <v>3.4200000000000017</v>
      </c>
      <c r="M29" s="91">
        <f t="shared" si="3"/>
        <v>3.4200000000000017</v>
      </c>
      <c r="N29" s="98">
        <f t="shared" si="4"/>
        <v>123.42</v>
      </c>
      <c r="O29" s="93" t="str">
        <f t="shared" si="5"/>
        <v>—</v>
      </c>
      <c r="P29" s="99">
        <f t="shared" si="6"/>
        <v>22</v>
      </c>
      <c r="Q29" s="99" t="str">
        <f t="shared" si="7"/>
        <v>—</v>
      </c>
    </row>
    <row r="30" spans="2:17" ht="12.75">
      <c r="B30" s="82">
        <v>3012</v>
      </c>
      <c r="C30" s="83" t="s">
        <v>257</v>
      </c>
      <c r="D30" s="83" t="s">
        <v>54</v>
      </c>
      <c r="E30" s="84" t="s">
        <v>270</v>
      </c>
      <c r="F30" s="95">
        <v>0</v>
      </c>
      <c r="G30" s="96" t="s">
        <v>105</v>
      </c>
      <c r="H30" s="90">
        <f t="shared" si="0"/>
        <v>120</v>
      </c>
      <c r="I30" s="91">
        <f t="shared" si="1"/>
        <v>120</v>
      </c>
      <c r="J30" s="97">
        <v>0</v>
      </c>
      <c r="K30" s="96">
        <v>39.92</v>
      </c>
      <c r="L30" s="90">
        <f t="shared" si="2"/>
        <v>3.9200000000000017</v>
      </c>
      <c r="M30" s="91">
        <f t="shared" si="3"/>
        <v>3.9200000000000017</v>
      </c>
      <c r="N30" s="98">
        <f t="shared" si="4"/>
        <v>123.92</v>
      </c>
      <c r="O30" s="93" t="str">
        <f t="shared" si="5"/>
        <v>—</v>
      </c>
      <c r="P30" s="99">
        <f t="shared" si="6"/>
        <v>23</v>
      </c>
      <c r="Q30" s="99" t="str">
        <f t="shared" si="7"/>
        <v>—</v>
      </c>
    </row>
    <row r="31" spans="2:17" ht="12.75">
      <c r="B31" s="82">
        <v>3002</v>
      </c>
      <c r="C31" s="83" t="s">
        <v>215</v>
      </c>
      <c r="D31" s="83" t="s">
        <v>56</v>
      </c>
      <c r="E31" s="84" t="s">
        <v>271</v>
      </c>
      <c r="F31" s="95">
        <v>0</v>
      </c>
      <c r="G31" s="96" t="s">
        <v>105</v>
      </c>
      <c r="H31" s="90">
        <f t="shared" si="0"/>
        <v>120</v>
      </c>
      <c r="I31" s="91">
        <f t="shared" si="1"/>
        <v>120</v>
      </c>
      <c r="J31" s="97">
        <v>0</v>
      </c>
      <c r="K31" s="96">
        <v>56.15</v>
      </c>
      <c r="L31" s="90">
        <f t="shared" si="2"/>
        <v>100</v>
      </c>
      <c r="M31" s="91">
        <f t="shared" si="3"/>
        <v>100</v>
      </c>
      <c r="N31" s="98">
        <f t="shared" si="4"/>
        <v>220</v>
      </c>
      <c r="O31" s="93" t="str">
        <f t="shared" si="5"/>
        <v>—</v>
      </c>
      <c r="P31" s="99">
        <f t="shared" si="6"/>
        <v>24</v>
      </c>
      <c r="Q31" s="99" t="str">
        <f t="shared" si="7"/>
        <v>—</v>
      </c>
    </row>
    <row r="32" spans="2:17" ht="12.75">
      <c r="B32" s="82">
        <v>3005</v>
      </c>
      <c r="C32" s="83" t="s">
        <v>272</v>
      </c>
      <c r="D32" s="83" t="s">
        <v>67</v>
      </c>
      <c r="E32" s="84" t="s">
        <v>273</v>
      </c>
      <c r="F32" s="95">
        <v>0</v>
      </c>
      <c r="G32" s="96" t="s">
        <v>112</v>
      </c>
      <c r="H32" s="90">
        <f t="shared" si="0"/>
        <v>120</v>
      </c>
      <c r="I32" s="91">
        <f t="shared" si="1"/>
        <v>120</v>
      </c>
      <c r="J32" s="97">
        <v>0</v>
      </c>
      <c r="K32" s="96" t="s">
        <v>112</v>
      </c>
      <c r="L32" s="90">
        <f t="shared" si="2"/>
        <v>100</v>
      </c>
      <c r="M32" s="91">
        <f t="shared" si="3"/>
        <v>100</v>
      </c>
      <c r="N32" s="98">
        <f t="shared" si="4"/>
        <v>220</v>
      </c>
      <c r="O32" s="93" t="str">
        <f t="shared" si="5"/>
        <v>—</v>
      </c>
      <c r="P32" s="99">
        <f t="shared" si="6"/>
        <v>25</v>
      </c>
      <c r="Q32" s="99" t="str">
        <f t="shared" si="7"/>
        <v>—</v>
      </c>
    </row>
    <row r="33" spans="2:17" ht="12.75">
      <c r="B33" s="82">
        <v>3015</v>
      </c>
      <c r="C33" s="83" t="s">
        <v>274</v>
      </c>
      <c r="D33" s="83" t="s">
        <v>58</v>
      </c>
      <c r="E33" s="84" t="s">
        <v>275</v>
      </c>
      <c r="F33" s="95">
        <v>0</v>
      </c>
      <c r="G33" s="96" t="s">
        <v>112</v>
      </c>
      <c r="H33" s="90">
        <f t="shared" si="0"/>
        <v>120</v>
      </c>
      <c r="I33" s="91">
        <f t="shared" si="1"/>
        <v>120</v>
      </c>
      <c r="J33" s="97">
        <v>0</v>
      </c>
      <c r="K33" s="96" t="s">
        <v>105</v>
      </c>
      <c r="L33" s="90">
        <f t="shared" si="2"/>
        <v>100</v>
      </c>
      <c r="M33" s="91">
        <f t="shared" si="3"/>
        <v>100</v>
      </c>
      <c r="N33" s="98">
        <f t="shared" si="4"/>
        <v>220</v>
      </c>
      <c r="O33" s="93" t="str">
        <f t="shared" si="5"/>
        <v>—</v>
      </c>
      <c r="P33" s="99">
        <f t="shared" si="6"/>
        <v>26</v>
      </c>
      <c r="Q33" s="99" t="str">
        <f t="shared" si="7"/>
        <v>—</v>
      </c>
    </row>
    <row r="34" spans="2:17" ht="12.75">
      <c r="B34" s="82">
        <v>3017</v>
      </c>
      <c r="C34" s="83" t="s">
        <v>276</v>
      </c>
      <c r="D34" s="83" t="s">
        <v>61</v>
      </c>
      <c r="E34" s="84" t="s">
        <v>277</v>
      </c>
      <c r="F34" s="95">
        <v>5</v>
      </c>
      <c r="G34" s="96">
        <v>79.84</v>
      </c>
      <c r="H34" s="90">
        <f t="shared" si="0"/>
        <v>120</v>
      </c>
      <c r="I34" s="91">
        <f t="shared" si="1"/>
        <v>120</v>
      </c>
      <c r="J34" s="97">
        <v>5</v>
      </c>
      <c r="K34" s="96">
        <v>54.87</v>
      </c>
      <c r="L34" s="90">
        <f t="shared" si="2"/>
        <v>100</v>
      </c>
      <c r="M34" s="91">
        <f t="shared" si="3"/>
        <v>100</v>
      </c>
      <c r="N34" s="98">
        <f t="shared" si="4"/>
        <v>220</v>
      </c>
      <c r="O34" s="93" t="str">
        <f t="shared" si="5"/>
        <v>—</v>
      </c>
      <c r="P34" s="99">
        <f t="shared" si="6"/>
        <v>27</v>
      </c>
      <c r="Q34" s="99" t="str">
        <f t="shared" si="7"/>
        <v>—</v>
      </c>
    </row>
    <row r="35" spans="2:17" ht="13.5" thickBot="1">
      <c r="B35" s="100"/>
      <c r="C35" s="101"/>
      <c r="D35" s="101"/>
      <c r="E35" s="102"/>
      <c r="F35" s="103"/>
      <c r="G35" s="101"/>
      <c r="H35" s="101"/>
      <c r="I35" s="104"/>
      <c r="J35" s="103"/>
      <c r="K35" s="101"/>
      <c r="L35" s="101"/>
      <c r="M35" s="104"/>
      <c r="N35" s="105"/>
      <c r="O35" s="102"/>
      <c r="P35" s="106"/>
      <c r="Q35" s="106"/>
    </row>
  </sheetData>
  <sheetProtection/>
  <mergeCells count="10">
    <mergeCell ref="N6:N7"/>
    <mergeCell ref="O6:O7"/>
    <mergeCell ref="P6:P7"/>
    <mergeCell ref="Q6:Q7"/>
    <mergeCell ref="B6:B7"/>
    <mergeCell ref="C6:C7"/>
    <mergeCell ref="D6:D7"/>
    <mergeCell ref="E6:E7"/>
    <mergeCell ref="F6:I6"/>
    <mergeCell ref="J6:M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7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">
        <v>9</v>
      </c>
      <c r="E3" s="46"/>
    </row>
    <row r="4" spans="2:19" s="39" customFormat="1" ht="12.75">
      <c r="B4" s="47" t="s">
        <v>69</v>
      </c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2"/>
    </row>
    <row r="5" spans="5:19" s="39" customFormat="1" ht="13.5" thickBot="1">
      <c r="E5" s="46"/>
      <c r="F5" s="109"/>
      <c r="G5" s="109"/>
      <c r="H5" s="109"/>
      <c r="I5" s="109"/>
      <c r="J5" s="110"/>
      <c r="K5" s="109"/>
      <c r="L5" s="109"/>
      <c r="M5" s="110"/>
      <c r="N5" s="109"/>
      <c r="O5" s="109"/>
      <c r="P5" s="109"/>
      <c r="Q5" s="109"/>
      <c r="R5" s="109"/>
      <c r="S5" s="52"/>
    </row>
    <row r="6" spans="2:2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5" t="s">
        <v>30</v>
      </c>
      <c r="J6" s="63"/>
      <c r="K6" s="63"/>
      <c r="L6" s="65" t="s">
        <v>38</v>
      </c>
      <c r="M6" s="63"/>
      <c r="N6" s="63"/>
      <c r="O6" s="66"/>
      <c r="P6" s="65" t="s">
        <v>39</v>
      </c>
      <c r="Q6" s="63"/>
      <c r="R6" s="66"/>
      <c r="S6" s="67" t="s">
        <v>40</v>
      </c>
      <c r="T6" s="69" t="s">
        <v>33</v>
      </c>
      <c r="U6" s="69" t="s">
        <v>33</v>
      </c>
    </row>
    <row r="7" spans="2:21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41</v>
      </c>
      <c r="I7" s="77" t="s">
        <v>34</v>
      </c>
      <c r="J7" s="75" t="s">
        <v>35</v>
      </c>
      <c r="K7" s="75" t="s">
        <v>41</v>
      </c>
      <c r="L7" s="77" t="s">
        <v>35</v>
      </c>
      <c r="M7" s="75" t="s">
        <v>42</v>
      </c>
      <c r="N7" s="75" t="s">
        <v>43</v>
      </c>
      <c r="O7" s="78" t="s">
        <v>41</v>
      </c>
      <c r="P7" s="77" t="s">
        <v>35</v>
      </c>
      <c r="Q7" s="75" t="s">
        <v>44</v>
      </c>
      <c r="R7" s="78" t="s">
        <v>41</v>
      </c>
      <c r="S7" s="111"/>
      <c r="T7" s="112"/>
      <c r="U7" s="112"/>
    </row>
    <row r="8" spans="2:21" ht="12.75">
      <c r="B8" s="82">
        <v>6518</v>
      </c>
      <c r="C8" s="83" t="s">
        <v>70</v>
      </c>
      <c r="D8" s="83" t="s">
        <v>54</v>
      </c>
      <c r="E8" s="84" t="s">
        <v>72</v>
      </c>
      <c r="F8" s="95">
        <v>0</v>
      </c>
      <c r="G8" s="96">
        <v>43.17</v>
      </c>
      <c r="H8" s="96">
        <f aca="true" t="shared" si="0" ref="H8:H31">IF(OR(G8="снят",G8="н/я",G8="н/ф",G8=0),0,120-G8-F8)</f>
        <v>76.83</v>
      </c>
      <c r="I8" s="97">
        <v>0</v>
      </c>
      <c r="J8" s="96">
        <v>30.69</v>
      </c>
      <c r="K8" s="96">
        <f aca="true" t="shared" si="1" ref="K8:K31">IF(OR(J8="снят",J8="н/я",J8="н/ф",J8=0),0,100-J8-I8)</f>
        <v>69.31</v>
      </c>
      <c r="L8" s="113">
        <v>40.89</v>
      </c>
      <c r="M8" s="90">
        <v>35</v>
      </c>
      <c r="N8" s="90">
        <v>20</v>
      </c>
      <c r="O8" s="91">
        <f aca="true" t="shared" si="2" ref="O8:O31">IF(OR(L8="снят",L8="н/я",L8="н/ф",L8=0),0,M8+N8)</f>
        <v>55</v>
      </c>
      <c r="P8" s="113">
        <v>45.01</v>
      </c>
      <c r="Q8" s="90">
        <v>51</v>
      </c>
      <c r="R8" s="91">
        <f aca="true" t="shared" si="3" ref="R8:R31">IF(OR(P8="снят",P8="н/я",P8="н/ф",P8=0),0,Q8)</f>
        <v>51</v>
      </c>
      <c r="S8" s="92">
        <f>SUMIF($7:$7,"баллы",8:8)</f>
        <v>252.14</v>
      </c>
      <c r="T8" s="94">
        <v>1</v>
      </c>
      <c r="U8" s="94">
        <f>IF(S8=0,"—",1)</f>
        <v>1</v>
      </c>
    </row>
    <row r="9" spans="2:21" ht="12.75">
      <c r="B9" s="82">
        <v>6521</v>
      </c>
      <c r="C9" s="83" t="s">
        <v>77</v>
      </c>
      <c r="D9" s="83" t="s">
        <v>54</v>
      </c>
      <c r="E9" s="84" t="s">
        <v>78</v>
      </c>
      <c r="F9" s="95">
        <v>0</v>
      </c>
      <c r="G9" s="96">
        <v>44.02</v>
      </c>
      <c r="H9" s="96">
        <f t="shared" si="0"/>
        <v>75.97999999999999</v>
      </c>
      <c r="I9" s="97">
        <v>0</v>
      </c>
      <c r="J9" s="96">
        <v>33.51</v>
      </c>
      <c r="K9" s="96">
        <f t="shared" si="1"/>
        <v>66.49000000000001</v>
      </c>
      <c r="L9" s="113">
        <v>47.4</v>
      </c>
      <c r="M9" s="90">
        <v>39</v>
      </c>
      <c r="N9" s="90">
        <v>13</v>
      </c>
      <c r="O9" s="91">
        <f t="shared" si="2"/>
        <v>52</v>
      </c>
      <c r="P9" s="113">
        <v>46.42</v>
      </c>
      <c r="Q9" s="90">
        <v>51</v>
      </c>
      <c r="R9" s="91">
        <f t="shared" si="3"/>
        <v>51</v>
      </c>
      <c r="S9" s="98">
        <f aca="true" t="shared" si="4" ref="S9:S31">SUMIF($7:$7,"баллы",$A9:$IV9)</f>
        <v>245.47</v>
      </c>
      <c r="T9" s="99">
        <f aca="true" t="shared" si="5" ref="T9:T31">T8+1</f>
        <v>2</v>
      </c>
      <c r="U9" s="99">
        <f aca="true" t="shared" si="6" ref="U9:U31">IF(S9=0,"—",U8+1)</f>
        <v>2</v>
      </c>
    </row>
    <row r="10" spans="2:21" ht="12.75">
      <c r="B10" s="82">
        <v>6522</v>
      </c>
      <c r="C10" s="83" t="s">
        <v>81</v>
      </c>
      <c r="D10" s="83" t="s">
        <v>57</v>
      </c>
      <c r="E10" s="84" t="s">
        <v>82</v>
      </c>
      <c r="F10" s="95">
        <v>5</v>
      </c>
      <c r="G10" s="96">
        <v>42.88</v>
      </c>
      <c r="H10" s="96">
        <f t="shared" si="0"/>
        <v>72.12</v>
      </c>
      <c r="I10" s="97">
        <v>0</v>
      </c>
      <c r="J10" s="96">
        <v>34.44</v>
      </c>
      <c r="K10" s="96">
        <f t="shared" si="1"/>
        <v>65.56</v>
      </c>
      <c r="L10" s="113">
        <v>43.25</v>
      </c>
      <c r="M10" s="90">
        <v>42</v>
      </c>
      <c r="N10" s="90">
        <v>12</v>
      </c>
      <c r="O10" s="91">
        <f t="shared" si="2"/>
        <v>54</v>
      </c>
      <c r="P10" s="113">
        <v>46.39</v>
      </c>
      <c r="Q10" s="90">
        <v>51</v>
      </c>
      <c r="R10" s="91">
        <f t="shared" si="3"/>
        <v>51</v>
      </c>
      <c r="S10" s="98">
        <f t="shared" si="4"/>
        <v>242.68</v>
      </c>
      <c r="T10" s="99">
        <f t="shared" si="5"/>
        <v>3</v>
      </c>
      <c r="U10" s="99">
        <f t="shared" si="6"/>
        <v>3</v>
      </c>
    </row>
    <row r="11" spans="2:21" ht="12.75">
      <c r="B11" s="82">
        <v>6523</v>
      </c>
      <c r="C11" s="83" t="s">
        <v>95</v>
      </c>
      <c r="D11" s="83" t="s">
        <v>54</v>
      </c>
      <c r="E11" s="84" t="s">
        <v>96</v>
      </c>
      <c r="F11" s="95">
        <v>5</v>
      </c>
      <c r="G11" s="96">
        <v>45.46</v>
      </c>
      <c r="H11" s="96">
        <f t="shared" si="0"/>
        <v>69.53999999999999</v>
      </c>
      <c r="I11" s="97">
        <v>5</v>
      </c>
      <c r="J11" s="96">
        <v>32.36</v>
      </c>
      <c r="K11" s="96">
        <f t="shared" si="1"/>
        <v>62.64</v>
      </c>
      <c r="L11" s="113">
        <v>41.56</v>
      </c>
      <c r="M11" s="90">
        <v>42</v>
      </c>
      <c r="N11" s="90">
        <v>12</v>
      </c>
      <c r="O11" s="91">
        <f t="shared" si="2"/>
        <v>54</v>
      </c>
      <c r="P11" s="113">
        <v>45.96</v>
      </c>
      <c r="Q11" s="90">
        <v>51</v>
      </c>
      <c r="R11" s="91">
        <f t="shared" si="3"/>
        <v>51</v>
      </c>
      <c r="S11" s="98">
        <f t="shared" si="4"/>
        <v>237.18</v>
      </c>
      <c r="T11" s="99">
        <f t="shared" si="5"/>
        <v>4</v>
      </c>
      <c r="U11" s="99">
        <f t="shared" si="6"/>
        <v>4</v>
      </c>
    </row>
    <row r="12" spans="2:21" ht="12.75">
      <c r="B12" s="82">
        <v>6515</v>
      </c>
      <c r="C12" s="83" t="s">
        <v>87</v>
      </c>
      <c r="D12" s="83" t="s">
        <v>54</v>
      </c>
      <c r="E12" s="84" t="s">
        <v>88</v>
      </c>
      <c r="F12" s="95">
        <v>5</v>
      </c>
      <c r="G12" s="96">
        <v>48.95</v>
      </c>
      <c r="H12" s="96">
        <f t="shared" si="0"/>
        <v>66.05</v>
      </c>
      <c r="I12" s="97">
        <v>0</v>
      </c>
      <c r="J12" s="96">
        <v>36.54</v>
      </c>
      <c r="K12" s="96">
        <f t="shared" si="1"/>
        <v>63.46</v>
      </c>
      <c r="L12" s="113">
        <v>43.99</v>
      </c>
      <c r="M12" s="90">
        <v>42</v>
      </c>
      <c r="N12" s="90">
        <v>20</v>
      </c>
      <c r="O12" s="91">
        <f t="shared" si="2"/>
        <v>62</v>
      </c>
      <c r="P12" s="113">
        <v>50.48</v>
      </c>
      <c r="Q12" s="90">
        <v>44</v>
      </c>
      <c r="R12" s="91">
        <f t="shared" si="3"/>
        <v>44</v>
      </c>
      <c r="S12" s="98">
        <f t="shared" si="4"/>
        <v>235.51</v>
      </c>
      <c r="T12" s="99">
        <f t="shared" si="5"/>
        <v>5</v>
      </c>
      <c r="U12" s="99">
        <f t="shared" si="6"/>
        <v>5</v>
      </c>
    </row>
    <row r="13" spans="2:21" ht="12.75">
      <c r="B13" s="82">
        <v>6503</v>
      </c>
      <c r="C13" s="83" t="s">
        <v>79</v>
      </c>
      <c r="D13" s="83" t="s">
        <v>56</v>
      </c>
      <c r="E13" s="84" t="s">
        <v>80</v>
      </c>
      <c r="F13" s="95">
        <v>0</v>
      </c>
      <c r="G13" s="96">
        <v>49.38</v>
      </c>
      <c r="H13" s="96">
        <f t="shared" si="0"/>
        <v>70.62</v>
      </c>
      <c r="I13" s="97">
        <v>0</v>
      </c>
      <c r="J13" s="96">
        <v>35.68</v>
      </c>
      <c r="K13" s="96">
        <f t="shared" si="1"/>
        <v>64.32</v>
      </c>
      <c r="L13" s="113">
        <v>43.53</v>
      </c>
      <c r="M13" s="90">
        <v>31</v>
      </c>
      <c r="N13" s="90">
        <v>16</v>
      </c>
      <c r="O13" s="91">
        <f t="shared" si="2"/>
        <v>47</v>
      </c>
      <c r="P13" s="113">
        <v>47.48</v>
      </c>
      <c r="Q13" s="90">
        <v>49</v>
      </c>
      <c r="R13" s="91">
        <f t="shared" si="3"/>
        <v>49</v>
      </c>
      <c r="S13" s="98">
        <f t="shared" si="4"/>
        <v>230.94</v>
      </c>
      <c r="T13" s="99">
        <f t="shared" si="5"/>
        <v>6</v>
      </c>
      <c r="U13" s="99">
        <f t="shared" si="6"/>
        <v>6</v>
      </c>
    </row>
    <row r="14" spans="2:21" ht="12.75">
      <c r="B14" s="82">
        <v>6508</v>
      </c>
      <c r="C14" s="83" t="s">
        <v>85</v>
      </c>
      <c r="D14" s="83" t="s">
        <v>55</v>
      </c>
      <c r="E14" s="84" t="s">
        <v>86</v>
      </c>
      <c r="F14" s="95">
        <v>0</v>
      </c>
      <c r="G14" s="96">
        <v>50.68</v>
      </c>
      <c r="H14" s="96">
        <f t="shared" si="0"/>
        <v>69.32</v>
      </c>
      <c r="I14" s="97">
        <v>0</v>
      </c>
      <c r="J14" s="96">
        <v>38.08</v>
      </c>
      <c r="K14" s="96">
        <f t="shared" si="1"/>
        <v>61.92</v>
      </c>
      <c r="L14" s="113">
        <v>49.63</v>
      </c>
      <c r="M14" s="90">
        <v>32</v>
      </c>
      <c r="N14" s="90">
        <v>20</v>
      </c>
      <c r="O14" s="91">
        <f t="shared" si="2"/>
        <v>52</v>
      </c>
      <c r="P14" s="113">
        <v>47.94</v>
      </c>
      <c r="Q14" s="90">
        <v>45</v>
      </c>
      <c r="R14" s="91">
        <f t="shared" si="3"/>
        <v>45</v>
      </c>
      <c r="S14" s="98">
        <f t="shared" si="4"/>
        <v>228.24</v>
      </c>
      <c r="T14" s="99">
        <f t="shared" si="5"/>
        <v>7</v>
      </c>
      <c r="U14" s="99">
        <f t="shared" si="6"/>
        <v>7</v>
      </c>
    </row>
    <row r="15" spans="2:21" ht="12.75">
      <c r="B15" s="82">
        <v>6516</v>
      </c>
      <c r="C15" s="83" t="s">
        <v>89</v>
      </c>
      <c r="D15" s="83" t="s">
        <v>57</v>
      </c>
      <c r="E15" s="84" t="s">
        <v>90</v>
      </c>
      <c r="F15" s="95">
        <v>0</v>
      </c>
      <c r="G15" s="96">
        <v>46.58</v>
      </c>
      <c r="H15" s="96">
        <f t="shared" si="0"/>
        <v>73.42</v>
      </c>
      <c r="I15" s="97">
        <v>5</v>
      </c>
      <c r="J15" s="96">
        <v>39.51</v>
      </c>
      <c r="K15" s="96">
        <f t="shared" si="1"/>
        <v>55.49</v>
      </c>
      <c r="L15" s="113">
        <v>49.05</v>
      </c>
      <c r="M15" s="90">
        <v>37</v>
      </c>
      <c r="N15" s="90">
        <v>16</v>
      </c>
      <c r="O15" s="91">
        <f t="shared" si="2"/>
        <v>53</v>
      </c>
      <c r="P15" s="113">
        <v>47.22</v>
      </c>
      <c r="Q15" s="90">
        <v>45</v>
      </c>
      <c r="R15" s="91">
        <f t="shared" si="3"/>
        <v>45</v>
      </c>
      <c r="S15" s="98">
        <f t="shared" si="4"/>
        <v>226.91</v>
      </c>
      <c r="T15" s="99">
        <f t="shared" si="5"/>
        <v>8</v>
      </c>
      <c r="U15" s="99">
        <f t="shared" si="6"/>
        <v>8</v>
      </c>
    </row>
    <row r="16" spans="2:21" ht="12.75">
      <c r="B16" s="82">
        <v>6502</v>
      </c>
      <c r="C16" s="83" t="s">
        <v>70</v>
      </c>
      <c r="D16" s="83" t="s">
        <v>54</v>
      </c>
      <c r="E16" s="84" t="s">
        <v>71</v>
      </c>
      <c r="F16" s="95">
        <v>0</v>
      </c>
      <c r="G16" s="96">
        <v>41.63</v>
      </c>
      <c r="H16" s="96">
        <f t="shared" si="0"/>
        <v>78.37</v>
      </c>
      <c r="I16" s="97">
        <v>0</v>
      </c>
      <c r="J16" s="96">
        <v>31.44</v>
      </c>
      <c r="K16" s="96">
        <f t="shared" si="1"/>
        <v>68.56</v>
      </c>
      <c r="L16" s="113">
        <v>41.4</v>
      </c>
      <c r="M16" s="90">
        <v>42</v>
      </c>
      <c r="N16" s="90">
        <v>20</v>
      </c>
      <c r="O16" s="91">
        <f t="shared" si="2"/>
        <v>62</v>
      </c>
      <c r="P16" s="113">
        <v>34.64</v>
      </c>
      <c r="Q16" s="90">
        <v>16</v>
      </c>
      <c r="R16" s="91">
        <f t="shared" si="3"/>
        <v>16</v>
      </c>
      <c r="S16" s="98">
        <f t="shared" si="4"/>
        <v>224.93</v>
      </c>
      <c r="T16" s="99">
        <f t="shared" si="5"/>
        <v>9</v>
      </c>
      <c r="U16" s="99">
        <f t="shared" si="6"/>
        <v>9</v>
      </c>
    </row>
    <row r="17" spans="2:21" ht="12.75">
      <c r="B17" s="82">
        <v>6517</v>
      </c>
      <c r="C17" s="83" t="s">
        <v>73</v>
      </c>
      <c r="D17" s="83" t="s">
        <v>55</v>
      </c>
      <c r="E17" s="84" t="s">
        <v>74</v>
      </c>
      <c r="F17" s="95">
        <v>0</v>
      </c>
      <c r="G17" s="96">
        <v>42.02</v>
      </c>
      <c r="H17" s="96">
        <f t="shared" si="0"/>
        <v>77.97999999999999</v>
      </c>
      <c r="I17" s="97">
        <v>0</v>
      </c>
      <c r="J17" s="96">
        <v>32</v>
      </c>
      <c r="K17" s="96">
        <f t="shared" si="1"/>
        <v>68</v>
      </c>
      <c r="L17" s="113">
        <v>48.42</v>
      </c>
      <c r="M17" s="90">
        <v>42</v>
      </c>
      <c r="N17" s="90">
        <v>13</v>
      </c>
      <c r="O17" s="91">
        <f t="shared" si="2"/>
        <v>55</v>
      </c>
      <c r="P17" s="113">
        <v>48.83</v>
      </c>
      <c r="Q17" s="90">
        <v>15</v>
      </c>
      <c r="R17" s="91">
        <f t="shared" si="3"/>
        <v>15</v>
      </c>
      <c r="S17" s="98">
        <f t="shared" si="4"/>
        <v>215.98</v>
      </c>
      <c r="T17" s="99">
        <f t="shared" si="5"/>
        <v>10</v>
      </c>
      <c r="U17" s="99">
        <f t="shared" si="6"/>
        <v>10</v>
      </c>
    </row>
    <row r="18" spans="2:21" ht="12.75">
      <c r="B18" s="82">
        <v>6509</v>
      </c>
      <c r="C18" s="83" t="s">
        <v>93</v>
      </c>
      <c r="D18" s="83" t="s">
        <v>54</v>
      </c>
      <c r="E18" s="84" t="s">
        <v>94</v>
      </c>
      <c r="F18" s="95">
        <v>10</v>
      </c>
      <c r="G18" s="96">
        <v>43.91</v>
      </c>
      <c r="H18" s="96">
        <f t="shared" si="0"/>
        <v>66.09</v>
      </c>
      <c r="I18" s="97">
        <v>0</v>
      </c>
      <c r="J18" s="96">
        <v>31.5</v>
      </c>
      <c r="K18" s="96">
        <f t="shared" si="1"/>
        <v>68.5</v>
      </c>
      <c r="L18" s="113">
        <v>41.32</v>
      </c>
      <c r="M18" s="90">
        <v>43</v>
      </c>
      <c r="N18" s="90">
        <v>20</v>
      </c>
      <c r="O18" s="91">
        <f t="shared" si="2"/>
        <v>63</v>
      </c>
      <c r="P18" s="113">
        <v>44.58</v>
      </c>
      <c r="Q18" s="90">
        <v>17</v>
      </c>
      <c r="R18" s="91">
        <f t="shared" si="3"/>
        <v>17</v>
      </c>
      <c r="S18" s="98">
        <f t="shared" si="4"/>
        <v>214.59</v>
      </c>
      <c r="T18" s="99">
        <f t="shared" si="5"/>
        <v>11</v>
      </c>
      <c r="U18" s="99">
        <f t="shared" si="6"/>
        <v>11</v>
      </c>
    </row>
    <row r="19" spans="2:21" ht="12.75">
      <c r="B19" s="82">
        <v>6510</v>
      </c>
      <c r="C19" s="83" t="s">
        <v>75</v>
      </c>
      <c r="D19" s="83" t="s">
        <v>54</v>
      </c>
      <c r="E19" s="84" t="s">
        <v>76</v>
      </c>
      <c r="F19" s="95">
        <v>0</v>
      </c>
      <c r="G19" s="96">
        <v>44.15</v>
      </c>
      <c r="H19" s="96">
        <f t="shared" si="0"/>
        <v>75.85</v>
      </c>
      <c r="I19" s="97">
        <v>0</v>
      </c>
      <c r="J19" s="96">
        <v>33.36</v>
      </c>
      <c r="K19" s="96">
        <f t="shared" si="1"/>
        <v>66.64</v>
      </c>
      <c r="L19" s="113">
        <v>47.35</v>
      </c>
      <c r="M19" s="90">
        <v>34</v>
      </c>
      <c r="N19" s="90">
        <v>10</v>
      </c>
      <c r="O19" s="91">
        <f t="shared" si="2"/>
        <v>44</v>
      </c>
      <c r="P19" s="113">
        <v>36.28</v>
      </c>
      <c r="Q19" s="90">
        <v>24</v>
      </c>
      <c r="R19" s="91">
        <f t="shared" si="3"/>
        <v>24</v>
      </c>
      <c r="S19" s="98">
        <f t="shared" si="4"/>
        <v>210.49</v>
      </c>
      <c r="T19" s="99">
        <f t="shared" si="5"/>
        <v>12</v>
      </c>
      <c r="U19" s="99">
        <f t="shared" si="6"/>
        <v>12</v>
      </c>
    </row>
    <row r="20" spans="2:21" ht="12.75">
      <c r="B20" s="82">
        <v>6512</v>
      </c>
      <c r="C20" s="83" t="s">
        <v>97</v>
      </c>
      <c r="D20" s="83" t="s">
        <v>54</v>
      </c>
      <c r="E20" s="84" t="s">
        <v>98</v>
      </c>
      <c r="F20" s="95">
        <v>15</v>
      </c>
      <c r="G20" s="96">
        <v>44</v>
      </c>
      <c r="H20" s="96">
        <f t="shared" si="0"/>
        <v>61</v>
      </c>
      <c r="I20" s="97">
        <v>0</v>
      </c>
      <c r="J20" s="96">
        <v>33.04</v>
      </c>
      <c r="K20" s="96">
        <f t="shared" si="1"/>
        <v>66.96000000000001</v>
      </c>
      <c r="L20" s="113">
        <v>43.08</v>
      </c>
      <c r="M20" s="90">
        <v>28</v>
      </c>
      <c r="N20" s="90">
        <v>16</v>
      </c>
      <c r="O20" s="91">
        <f t="shared" si="2"/>
        <v>44</v>
      </c>
      <c r="P20" s="113">
        <v>53.44</v>
      </c>
      <c r="Q20" s="90">
        <v>37</v>
      </c>
      <c r="R20" s="91">
        <f t="shared" si="3"/>
        <v>37</v>
      </c>
      <c r="S20" s="98">
        <f t="shared" si="4"/>
        <v>208.96</v>
      </c>
      <c r="T20" s="99">
        <f t="shared" si="5"/>
        <v>13</v>
      </c>
      <c r="U20" s="99">
        <f t="shared" si="6"/>
        <v>13</v>
      </c>
    </row>
    <row r="21" spans="2:21" ht="12.75">
      <c r="B21" s="82">
        <v>6504</v>
      </c>
      <c r="C21" s="83" t="s">
        <v>91</v>
      </c>
      <c r="D21" s="83" t="s">
        <v>56</v>
      </c>
      <c r="E21" s="84" t="s">
        <v>92</v>
      </c>
      <c r="F21" s="95">
        <v>0</v>
      </c>
      <c r="G21" s="96">
        <v>52.65</v>
      </c>
      <c r="H21" s="96">
        <f t="shared" si="0"/>
        <v>67.35</v>
      </c>
      <c r="I21" s="97">
        <v>0</v>
      </c>
      <c r="J21" s="96">
        <v>39.15</v>
      </c>
      <c r="K21" s="96">
        <f t="shared" si="1"/>
        <v>60.85</v>
      </c>
      <c r="L21" s="113">
        <v>44</v>
      </c>
      <c r="M21" s="90">
        <v>18</v>
      </c>
      <c r="N21" s="90">
        <v>16</v>
      </c>
      <c r="O21" s="91">
        <f t="shared" si="2"/>
        <v>34</v>
      </c>
      <c r="P21" s="113">
        <v>45.52</v>
      </c>
      <c r="Q21" s="90">
        <v>42</v>
      </c>
      <c r="R21" s="91">
        <f t="shared" si="3"/>
        <v>42</v>
      </c>
      <c r="S21" s="98">
        <f t="shared" si="4"/>
        <v>204.2</v>
      </c>
      <c r="T21" s="99">
        <f t="shared" si="5"/>
        <v>14</v>
      </c>
      <c r="U21" s="99">
        <f t="shared" si="6"/>
        <v>14</v>
      </c>
    </row>
    <row r="22" spans="2:21" ht="12.75">
      <c r="B22" s="82">
        <v>6505</v>
      </c>
      <c r="C22" s="83" t="s">
        <v>101</v>
      </c>
      <c r="D22" s="83" t="s">
        <v>56</v>
      </c>
      <c r="E22" s="84" t="s">
        <v>102</v>
      </c>
      <c r="F22" s="95">
        <v>5</v>
      </c>
      <c r="G22" s="96">
        <v>55.6</v>
      </c>
      <c r="H22" s="96">
        <f t="shared" si="0"/>
        <v>59.400000000000006</v>
      </c>
      <c r="I22" s="97">
        <v>10</v>
      </c>
      <c r="J22" s="96">
        <v>41.17</v>
      </c>
      <c r="K22" s="96">
        <f t="shared" si="1"/>
        <v>48.83</v>
      </c>
      <c r="L22" s="113">
        <v>43.55</v>
      </c>
      <c r="M22" s="90">
        <v>32</v>
      </c>
      <c r="N22" s="90">
        <v>13</v>
      </c>
      <c r="O22" s="91">
        <f t="shared" si="2"/>
        <v>45</v>
      </c>
      <c r="P22" s="113">
        <v>46.33</v>
      </c>
      <c r="Q22" s="90">
        <v>42</v>
      </c>
      <c r="R22" s="91">
        <f t="shared" si="3"/>
        <v>42</v>
      </c>
      <c r="S22" s="98">
        <f t="shared" si="4"/>
        <v>195.23000000000002</v>
      </c>
      <c r="T22" s="99">
        <f t="shared" si="5"/>
        <v>15</v>
      </c>
      <c r="U22" s="99">
        <f t="shared" si="6"/>
        <v>15</v>
      </c>
    </row>
    <row r="23" spans="2:21" ht="12.75">
      <c r="B23" s="82">
        <v>6514</v>
      </c>
      <c r="C23" s="83" t="s">
        <v>83</v>
      </c>
      <c r="D23" s="83" t="s">
        <v>55</v>
      </c>
      <c r="E23" s="84" t="s">
        <v>84</v>
      </c>
      <c r="F23" s="95">
        <v>5</v>
      </c>
      <c r="G23" s="96">
        <v>45.04</v>
      </c>
      <c r="H23" s="96">
        <f t="shared" si="0"/>
        <v>69.96000000000001</v>
      </c>
      <c r="I23" s="97">
        <v>0</v>
      </c>
      <c r="J23" s="96">
        <v>33.5</v>
      </c>
      <c r="K23" s="96">
        <f t="shared" si="1"/>
        <v>66.5</v>
      </c>
      <c r="L23" s="113">
        <v>46.75</v>
      </c>
      <c r="M23" s="90">
        <v>14</v>
      </c>
      <c r="N23" s="90">
        <v>13</v>
      </c>
      <c r="O23" s="91">
        <f t="shared" si="2"/>
        <v>27</v>
      </c>
      <c r="P23" s="113">
        <v>46.22</v>
      </c>
      <c r="Q23" s="90">
        <v>22</v>
      </c>
      <c r="R23" s="91">
        <f t="shared" si="3"/>
        <v>22</v>
      </c>
      <c r="S23" s="98">
        <f t="shared" si="4"/>
        <v>185.46</v>
      </c>
      <c r="T23" s="99">
        <f t="shared" si="5"/>
        <v>16</v>
      </c>
      <c r="U23" s="99">
        <f t="shared" si="6"/>
        <v>16</v>
      </c>
    </row>
    <row r="24" spans="2:21" ht="12.75">
      <c r="B24" s="82">
        <v>6506</v>
      </c>
      <c r="C24" s="83" t="s">
        <v>99</v>
      </c>
      <c r="D24" s="83" t="s">
        <v>58</v>
      </c>
      <c r="E24" s="84" t="s">
        <v>100</v>
      </c>
      <c r="F24" s="95">
        <v>5</v>
      </c>
      <c r="G24" s="96">
        <v>53.71</v>
      </c>
      <c r="H24" s="96">
        <f t="shared" si="0"/>
        <v>61.28999999999999</v>
      </c>
      <c r="I24" s="97">
        <v>5</v>
      </c>
      <c r="J24" s="96">
        <v>38.06</v>
      </c>
      <c r="K24" s="96">
        <f t="shared" si="1"/>
        <v>56.94</v>
      </c>
      <c r="L24" s="113">
        <v>46.31</v>
      </c>
      <c r="M24" s="90">
        <v>12</v>
      </c>
      <c r="N24" s="90">
        <v>8</v>
      </c>
      <c r="O24" s="91">
        <f t="shared" si="2"/>
        <v>20</v>
      </c>
      <c r="P24" s="113">
        <v>46.12</v>
      </c>
      <c r="Q24" s="90">
        <v>42</v>
      </c>
      <c r="R24" s="91">
        <f t="shared" si="3"/>
        <v>42</v>
      </c>
      <c r="S24" s="98">
        <f t="shared" si="4"/>
        <v>180.23</v>
      </c>
      <c r="T24" s="99">
        <f t="shared" si="5"/>
        <v>17</v>
      </c>
      <c r="U24" s="99">
        <f t="shared" si="6"/>
        <v>17</v>
      </c>
    </row>
    <row r="25" spans="2:21" ht="12.75">
      <c r="B25" s="82">
        <v>6524</v>
      </c>
      <c r="C25" s="83" t="s">
        <v>103</v>
      </c>
      <c r="D25" s="83" t="s">
        <v>54</v>
      </c>
      <c r="E25" s="84" t="s">
        <v>104</v>
      </c>
      <c r="F25" s="95">
        <v>5</v>
      </c>
      <c r="G25" s="96">
        <v>45.12</v>
      </c>
      <c r="H25" s="96">
        <f t="shared" si="0"/>
        <v>69.88</v>
      </c>
      <c r="I25" s="97">
        <v>0</v>
      </c>
      <c r="J25" s="96" t="s">
        <v>105</v>
      </c>
      <c r="K25" s="96">
        <f t="shared" si="1"/>
        <v>0</v>
      </c>
      <c r="L25" s="113">
        <v>44.05</v>
      </c>
      <c r="M25" s="90">
        <v>38</v>
      </c>
      <c r="N25" s="90">
        <v>11</v>
      </c>
      <c r="O25" s="91">
        <f t="shared" si="2"/>
        <v>49</v>
      </c>
      <c r="P25" s="113">
        <v>43.81</v>
      </c>
      <c r="Q25" s="90">
        <v>27</v>
      </c>
      <c r="R25" s="91">
        <f t="shared" si="3"/>
        <v>27</v>
      </c>
      <c r="S25" s="98">
        <f t="shared" si="4"/>
        <v>145.88</v>
      </c>
      <c r="T25" s="99">
        <f t="shared" si="5"/>
        <v>18</v>
      </c>
      <c r="U25" s="99">
        <f t="shared" si="6"/>
        <v>18</v>
      </c>
    </row>
    <row r="26" spans="2:21" ht="12.75">
      <c r="B26" s="82">
        <v>6520</v>
      </c>
      <c r="C26" s="83" t="s">
        <v>106</v>
      </c>
      <c r="D26" s="83" t="s">
        <v>54</v>
      </c>
      <c r="E26" s="84" t="s">
        <v>107</v>
      </c>
      <c r="F26" s="95">
        <v>0</v>
      </c>
      <c r="G26" s="96" t="s">
        <v>105</v>
      </c>
      <c r="H26" s="96">
        <f t="shared" si="0"/>
        <v>0</v>
      </c>
      <c r="I26" s="97">
        <v>0</v>
      </c>
      <c r="J26" s="96">
        <v>34.06</v>
      </c>
      <c r="K26" s="96">
        <f t="shared" si="1"/>
        <v>65.94</v>
      </c>
      <c r="L26" s="113">
        <v>43.66</v>
      </c>
      <c r="M26" s="90">
        <v>32</v>
      </c>
      <c r="N26" s="90">
        <v>16</v>
      </c>
      <c r="O26" s="91">
        <f t="shared" si="2"/>
        <v>48</v>
      </c>
      <c r="P26" s="113">
        <v>30.47</v>
      </c>
      <c r="Q26" s="90">
        <v>17</v>
      </c>
      <c r="R26" s="91">
        <f t="shared" si="3"/>
        <v>17</v>
      </c>
      <c r="S26" s="98">
        <f t="shared" si="4"/>
        <v>130.94</v>
      </c>
      <c r="T26" s="99">
        <f t="shared" si="5"/>
        <v>19</v>
      </c>
      <c r="U26" s="99">
        <f t="shared" si="6"/>
        <v>19</v>
      </c>
    </row>
    <row r="27" spans="2:21" ht="12.75">
      <c r="B27" s="82">
        <v>6501</v>
      </c>
      <c r="C27" s="83" t="s">
        <v>108</v>
      </c>
      <c r="D27" s="83" t="s">
        <v>59</v>
      </c>
      <c r="E27" s="84" t="s">
        <v>109</v>
      </c>
      <c r="F27" s="95">
        <v>0</v>
      </c>
      <c r="G27" s="96" t="s">
        <v>105</v>
      </c>
      <c r="H27" s="96">
        <f t="shared" si="0"/>
        <v>0</v>
      </c>
      <c r="I27" s="97">
        <v>5</v>
      </c>
      <c r="J27" s="96">
        <v>38.95</v>
      </c>
      <c r="K27" s="96">
        <f t="shared" si="1"/>
        <v>56.05</v>
      </c>
      <c r="L27" s="113">
        <v>46.81</v>
      </c>
      <c r="M27" s="90">
        <v>22</v>
      </c>
      <c r="N27" s="90">
        <v>13</v>
      </c>
      <c r="O27" s="91">
        <f t="shared" si="2"/>
        <v>35</v>
      </c>
      <c r="P27" s="113">
        <v>11.46</v>
      </c>
      <c r="Q27" s="90">
        <v>1</v>
      </c>
      <c r="R27" s="91">
        <f t="shared" si="3"/>
        <v>1</v>
      </c>
      <c r="S27" s="98">
        <f t="shared" si="4"/>
        <v>92.05</v>
      </c>
      <c r="T27" s="99">
        <f t="shared" si="5"/>
        <v>20</v>
      </c>
      <c r="U27" s="99">
        <f t="shared" si="6"/>
        <v>20</v>
      </c>
    </row>
    <row r="28" spans="2:21" ht="12.75">
      <c r="B28" s="82">
        <v>6511</v>
      </c>
      <c r="C28" s="83" t="s">
        <v>113</v>
      </c>
      <c r="D28" s="83" t="s">
        <v>56</v>
      </c>
      <c r="E28" s="84" t="s">
        <v>114</v>
      </c>
      <c r="F28" s="95">
        <v>0</v>
      </c>
      <c r="G28" s="96" t="s">
        <v>105</v>
      </c>
      <c r="H28" s="96">
        <f t="shared" si="0"/>
        <v>0</v>
      </c>
      <c r="I28" s="97">
        <v>0</v>
      </c>
      <c r="J28" s="96" t="s">
        <v>105</v>
      </c>
      <c r="K28" s="96">
        <f t="shared" si="1"/>
        <v>0</v>
      </c>
      <c r="L28" s="113">
        <v>44.8</v>
      </c>
      <c r="M28" s="90">
        <v>25</v>
      </c>
      <c r="N28" s="90">
        <v>13</v>
      </c>
      <c r="O28" s="91">
        <f t="shared" si="2"/>
        <v>38</v>
      </c>
      <c r="P28" s="113">
        <v>48.39</v>
      </c>
      <c r="Q28" s="90">
        <v>49</v>
      </c>
      <c r="R28" s="91">
        <f t="shared" si="3"/>
        <v>49</v>
      </c>
      <c r="S28" s="98">
        <f t="shared" si="4"/>
        <v>87</v>
      </c>
      <c r="T28" s="99">
        <f t="shared" si="5"/>
        <v>21</v>
      </c>
      <c r="U28" s="99">
        <f t="shared" si="6"/>
        <v>21</v>
      </c>
    </row>
    <row r="29" spans="2:21" ht="12.75">
      <c r="B29" s="82">
        <v>6513</v>
      </c>
      <c r="C29" s="83" t="s">
        <v>115</v>
      </c>
      <c r="D29" s="83" t="s">
        <v>61</v>
      </c>
      <c r="E29" s="84" t="s">
        <v>116</v>
      </c>
      <c r="F29" s="95">
        <v>0</v>
      </c>
      <c r="G29" s="96" t="s">
        <v>105</v>
      </c>
      <c r="H29" s="96">
        <f t="shared" si="0"/>
        <v>0</v>
      </c>
      <c r="I29" s="97">
        <v>15</v>
      </c>
      <c r="J29" s="96">
        <v>59.08</v>
      </c>
      <c r="K29" s="96">
        <f t="shared" si="1"/>
        <v>25.92</v>
      </c>
      <c r="L29" s="113">
        <v>43.08</v>
      </c>
      <c r="M29" s="90">
        <v>16</v>
      </c>
      <c r="N29" s="90">
        <v>10</v>
      </c>
      <c r="O29" s="91">
        <f t="shared" si="2"/>
        <v>26</v>
      </c>
      <c r="P29" s="113">
        <v>27.88</v>
      </c>
      <c r="Q29" s="90">
        <v>8</v>
      </c>
      <c r="R29" s="91">
        <f t="shared" si="3"/>
        <v>8</v>
      </c>
      <c r="S29" s="98">
        <f t="shared" si="4"/>
        <v>59.92</v>
      </c>
      <c r="T29" s="99">
        <f t="shared" si="5"/>
        <v>22</v>
      </c>
      <c r="U29" s="99">
        <f t="shared" si="6"/>
        <v>22</v>
      </c>
    </row>
    <row r="30" spans="2:21" ht="12.75">
      <c r="B30" s="82">
        <v>6519</v>
      </c>
      <c r="C30" s="83" t="s">
        <v>117</v>
      </c>
      <c r="D30" s="83" t="s">
        <v>61</v>
      </c>
      <c r="E30" s="84" t="s">
        <v>118</v>
      </c>
      <c r="F30" s="95">
        <v>0</v>
      </c>
      <c r="G30" s="96" t="s">
        <v>105</v>
      </c>
      <c r="H30" s="96">
        <f t="shared" si="0"/>
        <v>0</v>
      </c>
      <c r="I30" s="97">
        <v>0</v>
      </c>
      <c r="J30" s="96" t="s">
        <v>105</v>
      </c>
      <c r="K30" s="96">
        <f t="shared" si="1"/>
        <v>0</v>
      </c>
      <c r="L30" s="113">
        <v>50.43</v>
      </c>
      <c r="M30" s="90">
        <v>19</v>
      </c>
      <c r="N30" s="90">
        <v>5</v>
      </c>
      <c r="O30" s="91">
        <f t="shared" si="2"/>
        <v>24</v>
      </c>
      <c r="P30" s="113">
        <v>57</v>
      </c>
      <c r="Q30" s="90">
        <v>29</v>
      </c>
      <c r="R30" s="91">
        <f t="shared" si="3"/>
        <v>29</v>
      </c>
      <c r="S30" s="98">
        <f t="shared" si="4"/>
        <v>53</v>
      </c>
      <c r="T30" s="99">
        <f t="shared" si="5"/>
        <v>23</v>
      </c>
      <c r="U30" s="99">
        <f t="shared" si="6"/>
        <v>23</v>
      </c>
    </row>
    <row r="31" spans="2:21" ht="12.75">
      <c r="B31" s="82">
        <v>6507</v>
      </c>
      <c r="C31" s="83" t="s">
        <v>110</v>
      </c>
      <c r="D31" s="83" t="s">
        <v>60</v>
      </c>
      <c r="E31" s="84" t="s">
        <v>111</v>
      </c>
      <c r="F31" s="95">
        <v>0</v>
      </c>
      <c r="G31" s="96" t="s">
        <v>112</v>
      </c>
      <c r="H31" s="96">
        <f t="shared" si="0"/>
        <v>0</v>
      </c>
      <c r="I31" s="97">
        <v>0</v>
      </c>
      <c r="J31" s="96" t="s">
        <v>112</v>
      </c>
      <c r="K31" s="96">
        <f t="shared" si="1"/>
        <v>0</v>
      </c>
      <c r="L31" s="113" t="s">
        <v>112</v>
      </c>
      <c r="M31" s="90">
        <v>0</v>
      </c>
      <c r="N31" s="90">
        <v>0</v>
      </c>
      <c r="O31" s="91">
        <f t="shared" si="2"/>
        <v>0</v>
      </c>
      <c r="P31" s="113" t="s">
        <v>112</v>
      </c>
      <c r="Q31" s="90">
        <v>0</v>
      </c>
      <c r="R31" s="91">
        <f t="shared" si="3"/>
        <v>0</v>
      </c>
      <c r="S31" s="98">
        <f t="shared" si="4"/>
        <v>0</v>
      </c>
      <c r="T31" s="99">
        <f t="shared" si="5"/>
        <v>24</v>
      </c>
      <c r="U31" s="99" t="str">
        <f t="shared" si="6"/>
        <v>—</v>
      </c>
    </row>
    <row r="32" spans="2:21" ht="13.5" thickBot="1">
      <c r="B32" s="100"/>
      <c r="C32" s="101"/>
      <c r="D32" s="101"/>
      <c r="E32" s="102"/>
      <c r="F32" s="103"/>
      <c r="G32" s="101"/>
      <c r="H32" s="101"/>
      <c r="I32" s="103"/>
      <c r="J32" s="101"/>
      <c r="K32" s="101"/>
      <c r="L32" s="103"/>
      <c r="M32" s="101"/>
      <c r="N32" s="101"/>
      <c r="O32" s="104"/>
      <c r="P32" s="103"/>
      <c r="Q32" s="101"/>
      <c r="R32" s="104"/>
      <c r="S32" s="105"/>
      <c r="T32" s="106"/>
      <c r="U32" s="106"/>
    </row>
  </sheetData>
  <sheetProtection/>
  <mergeCells count="11">
    <mergeCell ref="L6:O6"/>
    <mergeCell ref="P6:R6"/>
    <mergeCell ref="S6:S7"/>
    <mergeCell ref="T6:T7"/>
    <mergeCell ref="U6:U7"/>
    <mergeCell ref="B6:B7"/>
    <mergeCell ref="C6:C7"/>
    <mergeCell ref="D6:D7"/>
    <mergeCell ref="E6:E7"/>
    <mergeCell ref="F6:H6"/>
    <mergeCell ref="I6:K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7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'AA-Maxi'!B3</f>
        <v>многоборье</v>
      </c>
      <c r="E3" s="46"/>
    </row>
    <row r="4" spans="2:19" s="39" customFormat="1" ht="12.75">
      <c r="B4" s="47" t="s">
        <v>119</v>
      </c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2"/>
    </row>
    <row r="5" spans="5:19" s="39" customFormat="1" ht="13.5" thickBot="1">
      <c r="E5" s="46"/>
      <c r="F5" s="109"/>
      <c r="G5" s="109"/>
      <c r="H5" s="109"/>
      <c r="I5" s="109"/>
      <c r="J5" s="110"/>
      <c r="K5" s="109"/>
      <c r="L5" s="109"/>
      <c r="M5" s="110"/>
      <c r="N5" s="109"/>
      <c r="O5" s="109"/>
      <c r="P5" s="109"/>
      <c r="Q5" s="109"/>
      <c r="R5" s="109"/>
      <c r="S5" s="52"/>
    </row>
    <row r="6" spans="2:2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5" t="s">
        <v>30</v>
      </c>
      <c r="J6" s="63"/>
      <c r="K6" s="63"/>
      <c r="L6" s="65" t="s">
        <v>38</v>
      </c>
      <c r="M6" s="63"/>
      <c r="N6" s="63"/>
      <c r="O6" s="66"/>
      <c r="P6" s="65" t="s">
        <v>39</v>
      </c>
      <c r="Q6" s="63"/>
      <c r="R6" s="66"/>
      <c r="S6" s="67" t="s">
        <v>40</v>
      </c>
      <c r="T6" s="69" t="s">
        <v>33</v>
      </c>
      <c r="U6" s="69" t="s">
        <v>33</v>
      </c>
    </row>
    <row r="7" spans="2:21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41</v>
      </c>
      <c r="I7" s="77" t="s">
        <v>34</v>
      </c>
      <c r="J7" s="75" t="s">
        <v>35</v>
      </c>
      <c r="K7" s="75" t="s">
        <v>41</v>
      </c>
      <c r="L7" s="77" t="s">
        <v>35</v>
      </c>
      <c r="M7" s="75" t="s">
        <v>42</v>
      </c>
      <c r="N7" s="75" t="s">
        <v>43</v>
      </c>
      <c r="O7" s="78" t="s">
        <v>41</v>
      </c>
      <c r="P7" s="77" t="s">
        <v>35</v>
      </c>
      <c r="Q7" s="75" t="s">
        <v>44</v>
      </c>
      <c r="R7" s="78" t="s">
        <v>41</v>
      </c>
      <c r="S7" s="111"/>
      <c r="T7" s="112"/>
      <c r="U7" s="112"/>
    </row>
    <row r="8" spans="2:21" ht="12.75">
      <c r="B8" s="82">
        <v>5520</v>
      </c>
      <c r="C8" s="83" t="s">
        <v>132</v>
      </c>
      <c r="D8" s="83" t="s">
        <v>54</v>
      </c>
      <c r="E8" s="84" t="s">
        <v>133</v>
      </c>
      <c r="F8" s="95">
        <v>5</v>
      </c>
      <c r="G8" s="96">
        <v>44.08</v>
      </c>
      <c r="H8" s="96">
        <f aca="true" t="shared" si="0" ref="H8:H45">IF(OR(G8="снят",G8="н/я",G8="н/ф",G8=0),0,120-G8-F8)</f>
        <v>70.92</v>
      </c>
      <c r="I8" s="97">
        <v>0</v>
      </c>
      <c r="J8" s="96">
        <v>33.41</v>
      </c>
      <c r="K8" s="96">
        <f aca="true" t="shared" si="1" ref="K8:K45">IF(OR(J8="снят",J8="н/я",J8="н/ф",J8=0),0,100-J8-I8)</f>
        <v>66.59</v>
      </c>
      <c r="L8" s="113">
        <v>42.19</v>
      </c>
      <c r="M8" s="90">
        <v>42</v>
      </c>
      <c r="N8" s="90">
        <v>20</v>
      </c>
      <c r="O8" s="91">
        <f aca="true" t="shared" si="2" ref="O8:O45">IF(OR(L8="снят",L8="н/я",L8="н/ф",L8=0),0,M8+N8)</f>
        <v>62</v>
      </c>
      <c r="P8" s="113">
        <v>48.24</v>
      </c>
      <c r="Q8" s="90">
        <v>51</v>
      </c>
      <c r="R8" s="91">
        <f aca="true" t="shared" si="3" ref="R8:R45">IF(OR(P8="снят",P8="н/я",P8="н/ф",P8=0),0,Q8)</f>
        <v>51</v>
      </c>
      <c r="S8" s="92">
        <f aca="true" t="shared" si="4" ref="S8:S45">SUMIF($7:$7,"баллы",$A8:$IV8)</f>
        <v>250.51</v>
      </c>
      <c r="T8" s="94">
        <v>1</v>
      </c>
      <c r="U8" s="94">
        <f>IF(S8=0,"—",1)</f>
        <v>1</v>
      </c>
    </row>
    <row r="9" spans="2:21" ht="12.75">
      <c r="B9" s="82">
        <v>5524</v>
      </c>
      <c r="C9" s="83" t="s">
        <v>142</v>
      </c>
      <c r="D9" s="83" t="s">
        <v>55</v>
      </c>
      <c r="E9" s="84" t="s">
        <v>143</v>
      </c>
      <c r="F9" s="95">
        <v>5</v>
      </c>
      <c r="G9" s="96">
        <v>41.43</v>
      </c>
      <c r="H9" s="96">
        <f t="shared" si="0"/>
        <v>73.57</v>
      </c>
      <c r="I9" s="97">
        <v>5</v>
      </c>
      <c r="J9" s="96">
        <v>32.07</v>
      </c>
      <c r="K9" s="96">
        <f t="shared" si="1"/>
        <v>62.93000000000001</v>
      </c>
      <c r="L9" s="113">
        <v>45.14</v>
      </c>
      <c r="M9" s="90">
        <v>39</v>
      </c>
      <c r="N9" s="90">
        <v>16</v>
      </c>
      <c r="O9" s="91">
        <f t="shared" si="2"/>
        <v>55</v>
      </c>
      <c r="P9" s="113">
        <v>45.87</v>
      </c>
      <c r="Q9" s="90">
        <v>51</v>
      </c>
      <c r="R9" s="91">
        <f t="shared" si="3"/>
        <v>51</v>
      </c>
      <c r="S9" s="98">
        <f t="shared" si="4"/>
        <v>242.5</v>
      </c>
      <c r="T9" s="99">
        <f aca="true" t="shared" si="5" ref="T9:T45">T8+1</f>
        <v>2</v>
      </c>
      <c r="U9" s="99">
        <f aca="true" t="shared" si="6" ref="U9:U45">IF(S9=0,"—",U8+1)</f>
        <v>2</v>
      </c>
    </row>
    <row r="10" spans="2:21" ht="12.75">
      <c r="B10" s="82">
        <v>5534</v>
      </c>
      <c r="C10" s="83" t="s">
        <v>120</v>
      </c>
      <c r="D10" s="83" t="s">
        <v>56</v>
      </c>
      <c r="E10" s="84" t="s">
        <v>121</v>
      </c>
      <c r="F10" s="95">
        <v>0</v>
      </c>
      <c r="G10" s="96">
        <v>41.6</v>
      </c>
      <c r="H10" s="96">
        <f t="shared" si="0"/>
        <v>78.4</v>
      </c>
      <c r="I10" s="97">
        <v>0</v>
      </c>
      <c r="J10" s="96">
        <v>31.31</v>
      </c>
      <c r="K10" s="96">
        <f t="shared" si="1"/>
        <v>68.69</v>
      </c>
      <c r="L10" s="113">
        <v>48.66</v>
      </c>
      <c r="M10" s="90">
        <v>35</v>
      </c>
      <c r="N10" s="90">
        <v>8</v>
      </c>
      <c r="O10" s="91">
        <f t="shared" si="2"/>
        <v>43</v>
      </c>
      <c r="P10" s="113">
        <v>45.49</v>
      </c>
      <c r="Q10" s="90">
        <v>51</v>
      </c>
      <c r="R10" s="91">
        <f t="shared" si="3"/>
        <v>51</v>
      </c>
      <c r="S10" s="98">
        <f t="shared" si="4"/>
        <v>241.09</v>
      </c>
      <c r="T10" s="99">
        <f t="shared" si="5"/>
        <v>3</v>
      </c>
      <c r="U10" s="99">
        <f t="shared" si="6"/>
        <v>3</v>
      </c>
    </row>
    <row r="11" spans="2:21" ht="12.75">
      <c r="B11" s="82">
        <v>5525</v>
      </c>
      <c r="C11" s="83" t="s">
        <v>125</v>
      </c>
      <c r="D11" s="83" t="s">
        <v>57</v>
      </c>
      <c r="E11" s="84" t="s">
        <v>126</v>
      </c>
      <c r="F11" s="95">
        <v>0</v>
      </c>
      <c r="G11" s="96">
        <v>44.65</v>
      </c>
      <c r="H11" s="96">
        <f t="shared" si="0"/>
        <v>75.35</v>
      </c>
      <c r="I11" s="97">
        <v>0</v>
      </c>
      <c r="J11" s="96">
        <v>31.82</v>
      </c>
      <c r="K11" s="96">
        <f t="shared" si="1"/>
        <v>68.18</v>
      </c>
      <c r="L11" s="113">
        <v>40.89</v>
      </c>
      <c r="M11" s="90">
        <v>39</v>
      </c>
      <c r="N11" s="90">
        <v>4</v>
      </c>
      <c r="O11" s="91">
        <f t="shared" si="2"/>
        <v>43</v>
      </c>
      <c r="P11" s="113">
        <v>49.52</v>
      </c>
      <c r="Q11" s="90">
        <v>51</v>
      </c>
      <c r="R11" s="91">
        <f t="shared" si="3"/>
        <v>51</v>
      </c>
      <c r="S11" s="98">
        <f t="shared" si="4"/>
        <v>237.53</v>
      </c>
      <c r="T11" s="99">
        <f t="shared" si="5"/>
        <v>4</v>
      </c>
      <c r="U11" s="99">
        <f t="shared" si="6"/>
        <v>4</v>
      </c>
    </row>
    <row r="12" spans="2:21" ht="12.75">
      <c r="B12" s="82">
        <v>5508</v>
      </c>
      <c r="C12" s="83" t="s">
        <v>127</v>
      </c>
      <c r="D12" s="83" t="s">
        <v>58</v>
      </c>
      <c r="E12" s="84" t="s">
        <v>128</v>
      </c>
      <c r="F12" s="95">
        <v>0</v>
      </c>
      <c r="G12" s="96">
        <v>44.4</v>
      </c>
      <c r="H12" s="96">
        <f t="shared" si="0"/>
        <v>75.6</v>
      </c>
      <c r="I12" s="97">
        <v>0</v>
      </c>
      <c r="J12" s="96">
        <v>32.44</v>
      </c>
      <c r="K12" s="96">
        <f t="shared" si="1"/>
        <v>67.56</v>
      </c>
      <c r="L12" s="113">
        <v>41.13</v>
      </c>
      <c r="M12" s="90">
        <v>32</v>
      </c>
      <c r="N12" s="90">
        <v>12</v>
      </c>
      <c r="O12" s="91">
        <f t="shared" si="2"/>
        <v>44</v>
      </c>
      <c r="P12" s="113">
        <v>42.34</v>
      </c>
      <c r="Q12" s="90">
        <v>45</v>
      </c>
      <c r="R12" s="91">
        <f t="shared" si="3"/>
        <v>45</v>
      </c>
      <c r="S12" s="98">
        <f t="shared" si="4"/>
        <v>232.16</v>
      </c>
      <c r="T12" s="99">
        <f t="shared" si="5"/>
        <v>5</v>
      </c>
      <c r="U12" s="99">
        <f t="shared" si="6"/>
        <v>5</v>
      </c>
    </row>
    <row r="13" spans="2:21" ht="12.75">
      <c r="B13" s="82">
        <v>5507</v>
      </c>
      <c r="C13" s="83" t="s">
        <v>136</v>
      </c>
      <c r="D13" s="83" t="s">
        <v>56</v>
      </c>
      <c r="E13" s="84" t="s">
        <v>137</v>
      </c>
      <c r="F13" s="95">
        <v>5</v>
      </c>
      <c r="G13" s="96">
        <v>45.84</v>
      </c>
      <c r="H13" s="96">
        <f t="shared" si="0"/>
        <v>69.16</v>
      </c>
      <c r="I13" s="97">
        <v>0</v>
      </c>
      <c r="J13" s="96">
        <v>33.14</v>
      </c>
      <c r="K13" s="96">
        <f t="shared" si="1"/>
        <v>66.86</v>
      </c>
      <c r="L13" s="113">
        <v>48.24</v>
      </c>
      <c r="M13" s="90">
        <v>31</v>
      </c>
      <c r="N13" s="90">
        <v>13</v>
      </c>
      <c r="O13" s="91">
        <f t="shared" si="2"/>
        <v>44</v>
      </c>
      <c r="P13" s="113">
        <v>48.17</v>
      </c>
      <c r="Q13" s="90">
        <v>51</v>
      </c>
      <c r="R13" s="91">
        <f t="shared" si="3"/>
        <v>51</v>
      </c>
      <c r="S13" s="98">
        <f t="shared" si="4"/>
        <v>231.01999999999998</v>
      </c>
      <c r="T13" s="99">
        <f t="shared" si="5"/>
        <v>6</v>
      </c>
      <c r="U13" s="99">
        <f t="shared" si="6"/>
        <v>6</v>
      </c>
    </row>
    <row r="14" spans="2:21" ht="12.75">
      <c r="B14" s="82">
        <v>5518</v>
      </c>
      <c r="C14" s="83" t="s">
        <v>144</v>
      </c>
      <c r="D14" s="83" t="s">
        <v>54</v>
      </c>
      <c r="E14" s="84" t="s">
        <v>145</v>
      </c>
      <c r="F14" s="95">
        <v>10</v>
      </c>
      <c r="G14" s="96">
        <v>44.42</v>
      </c>
      <c r="H14" s="96">
        <f t="shared" si="0"/>
        <v>65.58</v>
      </c>
      <c r="I14" s="97">
        <v>0</v>
      </c>
      <c r="J14" s="96">
        <v>33.14</v>
      </c>
      <c r="K14" s="96">
        <f t="shared" si="1"/>
        <v>66.86</v>
      </c>
      <c r="L14" s="113">
        <v>44.88</v>
      </c>
      <c r="M14" s="90">
        <v>31</v>
      </c>
      <c r="N14" s="90">
        <v>16</v>
      </c>
      <c r="O14" s="91">
        <f t="shared" si="2"/>
        <v>47</v>
      </c>
      <c r="P14" s="113">
        <v>44.86</v>
      </c>
      <c r="Q14" s="90">
        <v>51</v>
      </c>
      <c r="R14" s="91">
        <f t="shared" si="3"/>
        <v>51</v>
      </c>
      <c r="S14" s="98">
        <f t="shared" si="4"/>
        <v>230.44</v>
      </c>
      <c r="T14" s="99">
        <f t="shared" si="5"/>
        <v>7</v>
      </c>
      <c r="U14" s="99">
        <f t="shared" si="6"/>
        <v>7</v>
      </c>
    </row>
    <row r="15" spans="2:21" ht="12.75">
      <c r="B15" s="82">
        <v>5512</v>
      </c>
      <c r="C15" s="83" t="s">
        <v>153</v>
      </c>
      <c r="D15" s="83" t="s">
        <v>55</v>
      </c>
      <c r="E15" s="84" t="s">
        <v>154</v>
      </c>
      <c r="F15" s="95">
        <v>5</v>
      </c>
      <c r="G15" s="96">
        <v>44.85</v>
      </c>
      <c r="H15" s="96">
        <f t="shared" si="0"/>
        <v>70.15</v>
      </c>
      <c r="I15" s="97">
        <v>5</v>
      </c>
      <c r="J15" s="96">
        <v>38.02</v>
      </c>
      <c r="K15" s="96">
        <f t="shared" si="1"/>
        <v>56.98</v>
      </c>
      <c r="L15" s="113">
        <v>42.68</v>
      </c>
      <c r="M15" s="90">
        <v>40</v>
      </c>
      <c r="N15" s="90">
        <v>12</v>
      </c>
      <c r="O15" s="91">
        <f t="shared" si="2"/>
        <v>52</v>
      </c>
      <c r="P15" s="113">
        <v>46.35</v>
      </c>
      <c r="Q15" s="90">
        <v>51</v>
      </c>
      <c r="R15" s="91">
        <f t="shared" si="3"/>
        <v>51</v>
      </c>
      <c r="S15" s="98">
        <f t="shared" si="4"/>
        <v>230.13</v>
      </c>
      <c r="T15" s="99">
        <f t="shared" si="5"/>
        <v>8</v>
      </c>
      <c r="U15" s="99">
        <f t="shared" si="6"/>
        <v>8</v>
      </c>
    </row>
    <row r="16" spans="2:21" ht="12.75">
      <c r="B16" s="82">
        <v>5536</v>
      </c>
      <c r="C16" s="83" t="s">
        <v>122</v>
      </c>
      <c r="D16" s="83" t="s">
        <v>55</v>
      </c>
      <c r="E16" s="84" t="s">
        <v>123</v>
      </c>
      <c r="F16" s="95">
        <v>0</v>
      </c>
      <c r="G16" s="96">
        <v>41.82</v>
      </c>
      <c r="H16" s="96">
        <f t="shared" si="0"/>
        <v>78.18</v>
      </c>
      <c r="I16" s="97">
        <v>0</v>
      </c>
      <c r="J16" s="96">
        <v>32.21</v>
      </c>
      <c r="K16" s="96">
        <f t="shared" si="1"/>
        <v>67.78999999999999</v>
      </c>
      <c r="L16" s="113">
        <v>41.33</v>
      </c>
      <c r="M16" s="90">
        <v>27</v>
      </c>
      <c r="N16" s="90">
        <v>4</v>
      </c>
      <c r="O16" s="91">
        <f t="shared" si="2"/>
        <v>31</v>
      </c>
      <c r="P16" s="113">
        <v>46.52</v>
      </c>
      <c r="Q16" s="90">
        <v>51</v>
      </c>
      <c r="R16" s="91">
        <f t="shared" si="3"/>
        <v>51</v>
      </c>
      <c r="S16" s="98">
        <f t="shared" si="4"/>
        <v>227.97</v>
      </c>
      <c r="T16" s="99">
        <f t="shared" si="5"/>
        <v>9</v>
      </c>
      <c r="U16" s="99">
        <f t="shared" si="6"/>
        <v>9</v>
      </c>
    </row>
    <row r="17" spans="2:21" ht="12.75">
      <c r="B17" s="82">
        <v>5510</v>
      </c>
      <c r="C17" s="83" t="s">
        <v>130</v>
      </c>
      <c r="D17" s="83" t="s">
        <v>62</v>
      </c>
      <c r="E17" s="84" t="s">
        <v>131</v>
      </c>
      <c r="F17" s="95">
        <v>0</v>
      </c>
      <c r="G17" s="96">
        <v>44.22</v>
      </c>
      <c r="H17" s="96">
        <f t="shared" si="0"/>
        <v>75.78</v>
      </c>
      <c r="I17" s="97">
        <v>0</v>
      </c>
      <c r="J17" s="96">
        <v>34.56</v>
      </c>
      <c r="K17" s="96">
        <f t="shared" si="1"/>
        <v>65.44</v>
      </c>
      <c r="L17" s="113">
        <v>45.02</v>
      </c>
      <c r="M17" s="90">
        <v>24</v>
      </c>
      <c r="N17" s="90">
        <v>20</v>
      </c>
      <c r="O17" s="91">
        <f t="shared" si="2"/>
        <v>44</v>
      </c>
      <c r="P17" s="113">
        <v>51.72</v>
      </c>
      <c r="Q17" s="90">
        <v>42</v>
      </c>
      <c r="R17" s="91">
        <f t="shared" si="3"/>
        <v>42</v>
      </c>
      <c r="S17" s="98">
        <f t="shared" si="4"/>
        <v>227.22</v>
      </c>
      <c r="T17" s="99">
        <f t="shared" si="5"/>
        <v>10</v>
      </c>
      <c r="U17" s="99">
        <f t="shared" si="6"/>
        <v>10</v>
      </c>
    </row>
    <row r="18" spans="2:21" ht="12.75">
      <c r="B18" s="82">
        <v>5519</v>
      </c>
      <c r="C18" s="83" t="s">
        <v>148</v>
      </c>
      <c r="D18" s="83" t="s">
        <v>54</v>
      </c>
      <c r="E18" s="84" t="s">
        <v>149</v>
      </c>
      <c r="F18" s="95">
        <v>5</v>
      </c>
      <c r="G18" s="96">
        <v>51.04</v>
      </c>
      <c r="H18" s="96">
        <f t="shared" si="0"/>
        <v>63.96000000000001</v>
      </c>
      <c r="I18" s="97">
        <v>0</v>
      </c>
      <c r="J18" s="96">
        <v>35.46</v>
      </c>
      <c r="K18" s="96">
        <f t="shared" si="1"/>
        <v>64.53999999999999</v>
      </c>
      <c r="L18" s="113">
        <v>46.87</v>
      </c>
      <c r="M18" s="90">
        <v>36</v>
      </c>
      <c r="N18" s="90">
        <v>13</v>
      </c>
      <c r="O18" s="91">
        <f t="shared" si="2"/>
        <v>49</v>
      </c>
      <c r="P18" s="113">
        <v>50.71</v>
      </c>
      <c r="Q18" s="90">
        <v>49</v>
      </c>
      <c r="R18" s="91">
        <f t="shared" si="3"/>
        <v>49</v>
      </c>
      <c r="S18" s="98">
        <f t="shared" si="4"/>
        <v>226.5</v>
      </c>
      <c r="T18" s="99">
        <f t="shared" si="5"/>
        <v>11</v>
      </c>
      <c r="U18" s="99">
        <f t="shared" si="6"/>
        <v>11</v>
      </c>
    </row>
    <row r="19" spans="2:21" ht="12.75">
      <c r="B19" s="82">
        <v>5515</v>
      </c>
      <c r="C19" s="83" t="s">
        <v>140</v>
      </c>
      <c r="D19" s="83" t="s">
        <v>55</v>
      </c>
      <c r="E19" s="84" t="s">
        <v>141</v>
      </c>
      <c r="F19" s="95">
        <v>5</v>
      </c>
      <c r="G19" s="96">
        <v>38.72</v>
      </c>
      <c r="H19" s="96">
        <f t="shared" si="0"/>
        <v>76.28</v>
      </c>
      <c r="I19" s="97">
        <v>5</v>
      </c>
      <c r="J19" s="96">
        <v>31.31</v>
      </c>
      <c r="K19" s="96">
        <f t="shared" si="1"/>
        <v>63.69</v>
      </c>
      <c r="L19" s="113">
        <v>42.42</v>
      </c>
      <c r="M19" s="90">
        <v>43</v>
      </c>
      <c r="N19" s="90">
        <v>12</v>
      </c>
      <c r="O19" s="91">
        <f t="shared" si="2"/>
        <v>55</v>
      </c>
      <c r="P19" s="113">
        <v>42.84</v>
      </c>
      <c r="Q19" s="90">
        <v>29</v>
      </c>
      <c r="R19" s="91">
        <f t="shared" si="3"/>
        <v>29</v>
      </c>
      <c r="S19" s="98">
        <f t="shared" si="4"/>
        <v>223.97</v>
      </c>
      <c r="T19" s="99">
        <f t="shared" si="5"/>
        <v>12</v>
      </c>
      <c r="U19" s="99">
        <f t="shared" si="6"/>
        <v>12</v>
      </c>
    </row>
    <row r="20" spans="2:21" ht="12.75">
      <c r="B20" s="82">
        <v>5526</v>
      </c>
      <c r="C20" s="83" t="s">
        <v>138</v>
      </c>
      <c r="D20" s="83" t="s">
        <v>54</v>
      </c>
      <c r="E20" s="84" t="s">
        <v>139</v>
      </c>
      <c r="F20" s="95">
        <v>5</v>
      </c>
      <c r="G20" s="96">
        <v>47.2</v>
      </c>
      <c r="H20" s="96">
        <f t="shared" si="0"/>
        <v>67.8</v>
      </c>
      <c r="I20" s="97">
        <v>0</v>
      </c>
      <c r="J20" s="96">
        <v>29.8</v>
      </c>
      <c r="K20" s="96">
        <f t="shared" si="1"/>
        <v>70.2</v>
      </c>
      <c r="L20" s="113">
        <v>47.2</v>
      </c>
      <c r="M20" s="90">
        <v>39</v>
      </c>
      <c r="N20" s="90">
        <v>16</v>
      </c>
      <c r="O20" s="91">
        <f t="shared" si="2"/>
        <v>55</v>
      </c>
      <c r="P20" s="113">
        <v>39.54</v>
      </c>
      <c r="Q20" s="90">
        <v>29</v>
      </c>
      <c r="R20" s="91">
        <f t="shared" si="3"/>
        <v>29</v>
      </c>
      <c r="S20" s="98">
        <f t="shared" si="4"/>
        <v>222</v>
      </c>
      <c r="T20" s="99">
        <f t="shared" si="5"/>
        <v>13</v>
      </c>
      <c r="U20" s="99">
        <f t="shared" si="6"/>
        <v>13</v>
      </c>
    </row>
    <row r="21" spans="2:21" ht="12.75">
      <c r="B21" s="82">
        <v>5538</v>
      </c>
      <c r="C21" s="83" t="s">
        <v>134</v>
      </c>
      <c r="D21" s="83" t="s">
        <v>54</v>
      </c>
      <c r="E21" s="84" t="s">
        <v>152</v>
      </c>
      <c r="F21" s="95">
        <v>5</v>
      </c>
      <c r="G21" s="96">
        <v>47.42</v>
      </c>
      <c r="H21" s="96">
        <f t="shared" si="0"/>
        <v>67.58</v>
      </c>
      <c r="I21" s="97">
        <v>5</v>
      </c>
      <c r="J21" s="96">
        <v>32</v>
      </c>
      <c r="K21" s="96">
        <f t="shared" si="1"/>
        <v>63</v>
      </c>
      <c r="L21" s="113">
        <v>44.41</v>
      </c>
      <c r="M21" s="90">
        <v>28</v>
      </c>
      <c r="N21" s="90">
        <v>11</v>
      </c>
      <c r="O21" s="91">
        <f t="shared" si="2"/>
        <v>39</v>
      </c>
      <c r="P21" s="113">
        <v>50.37</v>
      </c>
      <c r="Q21" s="90">
        <v>51</v>
      </c>
      <c r="R21" s="91">
        <f t="shared" si="3"/>
        <v>51</v>
      </c>
      <c r="S21" s="98">
        <f t="shared" si="4"/>
        <v>220.57999999999998</v>
      </c>
      <c r="T21" s="99">
        <f t="shared" si="5"/>
        <v>14</v>
      </c>
      <c r="U21" s="99">
        <f t="shared" si="6"/>
        <v>14</v>
      </c>
    </row>
    <row r="22" spans="2:21" ht="12.75">
      <c r="B22" s="82">
        <v>5517</v>
      </c>
      <c r="C22" s="83" t="s">
        <v>83</v>
      </c>
      <c r="D22" s="83" t="s">
        <v>55</v>
      </c>
      <c r="E22" s="84" t="s">
        <v>124</v>
      </c>
      <c r="F22" s="95">
        <v>0</v>
      </c>
      <c r="G22" s="96">
        <v>42.96</v>
      </c>
      <c r="H22" s="96">
        <f t="shared" si="0"/>
        <v>77.03999999999999</v>
      </c>
      <c r="I22" s="97">
        <v>0</v>
      </c>
      <c r="J22" s="96">
        <v>32.05</v>
      </c>
      <c r="K22" s="96">
        <f t="shared" si="1"/>
        <v>67.95</v>
      </c>
      <c r="L22" s="113">
        <v>40.04</v>
      </c>
      <c r="M22" s="90">
        <v>35</v>
      </c>
      <c r="N22" s="90">
        <v>12</v>
      </c>
      <c r="O22" s="91">
        <f t="shared" si="2"/>
        <v>47</v>
      </c>
      <c r="P22" s="113">
        <v>49.62</v>
      </c>
      <c r="Q22" s="90">
        <v>23</v>
      </c>
      <c r="R22" s="91">
        <f t="shared" si="3"/>
        <v>23</v>
      </c>
      <c r="S22" s="98">
        <f t="shared" si="4"/>
        <v>214.99</v>
      </c>
      <c r="T22" s="99">
        <f t="shared" si="5"/>
        <v>15</v>
      </c>
      <c r="U22" s="99">
        <f t="shared" si="6"/>
        <v>15</v>
      </c>
    </row>
    <row r="23" spans="2:21" ht="12.75">
      <c r="B23" s="82">
        <v>5503</v>
      </c>
      <c r="C23" s="83" t="s">
        <v>70</v>
      </c>
      <c r="D23" s="83" t="s">
        <v>54</v>
      </c>
      <c r="E23" s="84" t="s">
        <v>129</v>
      </c>
      <c r="F23" s="95">
        <v>0</v>
      </c>
      <c r="G23" s="96">
        <v>44.67</v>
      </c>
      <c r="H23" s="96">
        <f t="shared" si="0"/>
        <v>75.33</v>
      </c>
      <c r="I23" s="97">
        <v>0</v>
      </c>
      <c r="J23" s="96">
        <v>33</v>
      </c>
      <c r="K23" s="96">
        <f t="shared" si="1"/>
        <v>67</v>
      </c>
      <c r="L23" s="113">
        <v>45.04</v>
      </c>
      <c r="M23" s="90">
        <v>39</v>
      </c>
      <c r="N23" s="90">
        <v>16</v>
      </c>
      <c r="O23" s="91">
        <f t="shared" si="2"/>
        <v>55</v>
      </c>
      <c r="P23" s="113">
        <v>26.18</v>
      </c>
      <c r="Q23" s="90">
        <v>14</v>
      </c>
      <c r="R23" s="91">
        <f t="shared" si="3"/>
        <v>14</v>
      </c>
      <c r="S23" s="98">
        <f t="shared" si="4"/>
        <v>211.32999999999998</v>
      </c>
      <c r="T23" s="99">
        <f t="shared" si="5"/>
        <v>16</v>
      </c>
      <c r="U23" s="99">
        <f t="shared" si="6"/>
        <v>16</v>
      </c>
    </row>
    <row r="24" spans="2:21" ht="12.75">
      <c r="B24" s="82">
        <v>5514</v>
      </c>
      <c r="C24" s="83" t="s">
        <v>159</v>
      </c>
      <c r="D24" s="83" t="s">
        <v>54</v>
      </c>
      <c r="E24" s="84" t="s">
        <v>160</v>
      </c>
      <c r="F24" s="95">
        <v>10</v>
      </c>
      <c r="G24" s="96">
        <v>45.67</v>
      </c>
      <c r="H24" s="96">
        <f t="shared" si="0"/>
        <v>64.33</v>
      </c>
      <c r="I24" s="97">
        <v>5</v>
      </c>
      <c r="J24" s="96">
        <v>36.46</v>
      </c>
      <c r="K24" s="96">
        <f t="shared" si="1"/>
        <v>58.54</v>
      </c>
      <c r="L24" s="113">
        <v>58.31</v>
      </c>
      <c r="M24" s="90">
        <v>36</v>
      </c>
      <c r="N24" s="90">
        <v>3</v>
      </c>
      <c r="O24" s="91">
        <f t="shared" si="2"/>
        <v>39</v>
      </c>
      <c r="P24" s="113">
        <v>53.09</v>
      </c>
      <c r="Q24" s="90">
        <v>44</v>
      </c>
      <c r="R24" s="91">
        <f t="shared" si="3"/>
        <v>44</v>
      </c>
      <c r="S24" s="98">
        <f t="shared" si="4"/>
        <v>205.87</v>
      </c>
      <c r="T24" s="99">
        <f t="shared" si="5"/>
        <v>17</v>
      </c>
      <c r="U24" s="99">
        <f t="shared" si="6"/>
        <v>17</v>
      </c>
    </row>
    <row r="25" spans="2:21" ht="12.75">
      <c r="B25" s="82">
        <v>5521</v>
      </c>
      <c r="C25" s="83" t="s">
        <v>157</v>
      </c>
      <c r="D25" s="83" t="s">
        <v>59</v>
      </c>
      <c r="E25" s="84" t="s">
        <v>158</v>
      </c>
      <c r="F25" s="95">
        <v>5</v>
      </c>
      <c r="G25" s="96">
        <v>39.23</v>
      </c>
      <c r="H25" s="96">
        <f t="shared" si="0"/>
        <v>75.77000000000001</v>
      </c>
      <c r="I25" s="97">
        <v>10</v>
      </c>
      <c r="J25" s="96">
        <v>34.07</v>
      </c>
      <c r="K25" s="96">
        <f t="shared" si="1"/>
        <v>55.93000000000001</v>
      </c>
      <c r="L25" s="113">
        <v>46.9</v>
      </c>
      <c r="M25" s="90">
        <v>30</v>
      </c>
      <c r="N25" s="90">
        <v>13</v>
      </c>
      <c r="O25" s="91">
        <f t="shared" si="2"/>
        <v>43</v>
      </c>
      <c r="P25" s="113">
        <v>44.72</v>
      </c>
      <c r="Q25" s="90">
        <v>29</v>
      </c>
      <c r="R25" s="91">
        <f t="shared" si="3"/>
        <v>29</v>
      </c>
      <c r="S25" s="98">
        <f t="shared" si="4"/>
        <v>203.70000000000002</v>
      </c>
      <c r="T25" s="99">
        <f t="shared" si="5"/>
        <v>18</v>
      </c>
      <c r="U25" s="99">
        <f t="shared" si="6"/>
        <v>18</v>
      </c>
    </row>
    <row r="26" spans="2:21" ht="12.75">
      <c r="B26" s="82">
        <v>5529</v>
      </c>
      <c r="C26" s="83" t="s">
        <v>89</v>
      </c>
      <c r="D26" s="83" t="s">
        <v>57</v>
      </c>
      <c r="E26" s="84" t="s">
        <v>161</v>
      </c>
      <c r="F26" s="95">
        <v>15</v>
      </c>
      <c r="G26" s="96">
        <v>43.88</v>
      </c>
      <c r="H26" s="96">
        <f t="shared" si="0"/>
        <v>61.120000000000005</v>
      </c>
      <c r="I26" s="97">
        <v>15</v>
      </c>
      <c r="J26" s="96">
        <v>32.98</v>
      </c>
      <c r="K26" s="96">
        <f t="shared" si="1"/>
        <v>52.02000000000001</v>
      </c>
      <c r="L26" s="113">
        <v>45.17</v>
      </c>
      <c r="M26" s="90">
        <v>33</v>
      </c>
      <c r="N26" s="90">
        <v>20</v>
      </c>
      <c r="O26" s="91">
        <f t="shared" si="2"/>
        <v>53</v>
      </c>
      <c r="P26" s="113">
        <v>39.37</v>
      </c>
      <c r="Q26" s="90">
        <v>29</v>
      </c>
      <c r="R26" s="91">
        <f t="shared" si="3"/>
        <v>29</v>
      </c>
      <c r="S26" s="98">
        <f t="shared" si="4"/>
        <v>195.14000000000001</v>
      </c>
      <c r="T26" s="99">
        <f t="shared" si="5"/>
        <v>19</v>
      </c>
      <c r="U26" s="99">
        <f t="shared" si="6"/>
        <v>19</v>
      </c>
    </row>
    <row r="27" spans="2:21" ht="12.75">
      <c r="B27" s="82">
        <v>5506</v>
      </c>
      <c r="C27" s="83" t="s">
        <v>155</v>
      </c>
      <c r="D27" s="83" t="s">
        <v>63</v>
      </c>
      <c r="E27" s="84" t="s">
        <v>156</v>
      </c>
      <c r="F27" s="95">
        <v>0</v>
      </c>
      <c r="G27" s="96">
        <v>50.62</v>
      </c>
      <c r="H27" s="96">
        <f t="shared" si="0"/>
        <v>69.38</v>
      </c>
      <c r="I27" s="97">
        <v>5</v>
      </c>
      <c r="J27" s="96">
        <v>40.94</v>
      </c>
      <c r="K27" s="96">
        <f t="shared" si="1"/>
        <v>54.06</v>
      </c>
      <c r="L27" s="113">
        <v>39.91</v>
      </c>
      <c r="M27" s="90">
        <v>36</v>
      </c>
      <c r="N27" s="90">
        <v>3</v>
      </c>
      <c r="O27" s="91">
        <f t="shared" si="2"/>
        <v>39</v>
      </c>
      <c r="P27" s="113">
        <v>65.03</v>
      </c>
      <c r="Q27" s="90">
        <v>31</v>
      </c>
      <c r="R27" s="91">
        <f t="shared" si="3"/>
        <v>31</v>
      </c>
      <c r="S27" s="98">
        <f t="shared" si="4"/>
        <v>193.44</v>
      </c>
      <c r="T27" s="99">
        <f t="shared" si="5"/>
        <v>20</v>
      </c>
      <c r="U27" s="99">
        <f t="shared" si="6"/>
        <v>20</v>
      </c>
    </row>
    <row r="28" spans="2:21" ht="12.75">
      <c r="B28" s="82">
        <v>5535</v>
      </c>
      <c r="C28" s="83" t="s">
        <v>146</v>
      </c>
      <c r="D28" s="83" t="s">
        <v>62</v>
      </c>
      <c r="E28" s="84" t="s">
        <v>147</v>
      </c>
      <c r="F28" s="95">
        <v>5</v>
      </c>
      <c r="G28" s="96">
        <v>45.75</v>
      </c>
      <c r="H28" s="96">
        <f t="shared" si="0"/>
        <v>69.25</v>
      </c>
      <c r="I28" s="97">
        <v>5</v>
      </c>
      <c r="J28" s="96">
        <v>32.55</v>
      </c>
      <c r="K28" s="96">
        <f t="shared" si="1"/>
        <v>62.45</v>
      </c>
      <c r="L28" s="113">
        <v>40.6</v>
      </c>
      <c r="M28" s="90">
        <v>33</v>
      </c>
      <c r="N28" s="90">
        <v>12</v>
      </c>
      <c r="O28" s="91">
        <f t="shared" si="2"/>
        <v>45</v>
      </c>
      <c r="P28" s="113">
        <v>17.7</v>
      </c>
      <c r="Q28" s="90">
        <v>9</v>
      </c>
      <c r="R28" s="91">
        <f t="shared" si="3"/>
        <v>9</v>
      </c>
      <c r="S28" s="98">
        <f t="shared" si="4"/>
        <v>185.7</v>
      </c>
      <c r="T28" s="99">
        <f t="shared" si="5"/>
        <v>21</v>
      </c>
      <c r="U28" s="99">
        <f t="shared" si="6"/>
        <v>21</v>
      </c>
    </row>
    <row r="29" spans="2:21" ht="12.75">
      <c r="B29" s="82">
        <v>5511</v>
      </c>
      <c r="C29" s="83" t="s">
        <v>134</v>
      </c>
      <c r="D29" s="83" t="s">
        <v>54</v>
      </c>
      <c r="E29" s="84" t="s">
        <v>135</v>
      </c>
      <c r="F29" s="95">
        <v>0</v>
      </c>
      <c r="G29" s="96">
        <v>42.2</v>
      </c>
      <c r="H29" s="96">
        <f t="shared" si="0"/>
        <v>77.8</v>
      </c>
      <c r="I29" s="97">
        <v>5</v>
      </c>
      <c r="J29" s="96">
        <v>35.51</v>
      </c>
      <c r="K29" s="96">
        <f t="shared" si="1"/>
        <v>59.49000000000001</v>
      </c>
      <c r="L29" s="113">
        <v>44.2</v>
      </c>
      <c r="M29" s="90">
        <v>26</v>
      </c>
      <c r="N29" s="90">
        <v>11</v>
      </c>
      <c r="O29" s="91">
        <f t="shared" si="2"/>
        <v>37</v>
      </c>
      <c r="P29" s="113">
        <v>15.99</v>
      </c>
      <c r="Q29" s="90">
        <v>9</v>
      </c>
      <c r="R29" s="91">
        <f t="shared" si="3"/>
        <v>9</v>
      </c>
      <c r="S29" s="98">
        <f t="shared" si="4"/>
        <v>183.29000000000002</v>
      </c>
      <c r="T29" s="99">
        <f t="shared" si="5"/>
        <v>22</v>
      </c>
      <c r="U29" s="99">
        <f t="shared" si="6"/>
        <v>22</v>
      </c>
    </row>
    <row r="30" spans="2:21" ht="12.75">
      <c r="B30" s="82">
        <v>5501</v>
      </c>
      <c r="C30" s="83" t="s">
        <v>150</v>
      </c>
      <c r="D30" s="83" t="s">
        <v>59</v>
      </c>
      <c r="E30" s="84" t="s">
        <v>151</v>
      </c>
      <c r="F30" s="95">
        <v>5</v>
      </c>
      <c r="G30" s="96">
        <v>51.94</v>
      </c>
      <c r="H30" s="96">
        <f t="shared" si="0"/>
        <v>63.06</v>
      </c>
      <c r="I30" s="97">
        <v>0</v>
      </c>
      <c r="J30" s="96">
        <v>36.22</v>
      </c>
      <c r="K30" s="96">
        <f t="shared" si="1"/>
        <v>63.78</v>
      </c>
      <c r="L30" s="113">
        <v>44.55</v>
      </c>
      <c r="M30" s="90">
        <v>30</v>
      </c>
      <c r="N30" s="90">
        <v>16</v>
      </c>
      <c r="O30" s="91">
        <f t="shared" si="2"/>
        <v>46</v>
      </c>
      <c r="P30" s="113">
        <v>18.27</v>
      </c>
      <c r="Q30" s="90">
        <v>7</v>
      </c>
      <c r="R30" s="91">
        <f t="shared" si="3"/>
        <v>7</v>
      </c>
      <c r="S30" s="98">
        <f t="shared" si="4"/>
        <v>179.84</v>
      </c>
      <c r="T30" s="99">
        <f t="shared" si="5"/>
        <v>23</v>
      </c>
      <c r="U30" s="99">
        <f t="shared" si="6"/>
        <v>23</v>
      </c>
    </row>
    <row r="31" spans="2:21" ht="12.75">
      <c r="B31" s="82">
        <v>5530</v>
      </c>
      <c r="C31" s="83" t="s">
        <v>162</v>
      </c>
      <c r="D31" s="83" t="s">
        <v>62</v>
      </c>
      <c r="E31" s="84" t="s">
        <v>163</v>
      </c>
      <c r="F31" s="95">
        <v>5</v>
      </c>
      <c r="G31" s="96">
        <v>48.07</v>
      </c>
      <c r="H31" s="96">
        <f t="shared" si="0"/>
        <v>66.93</v>
      </c>
      <c r="I31" s="97">
        <v>0</v>
      </c>
      <c r="J31" s="96" t="s">
        <v>105</v>
      </c>
      <c r="K31" s="96">
        <f t="shared" si="1"/>
        <v>0</v>
      </c>
      <c r="L31" s="113">
        <v>39.83</v>
      </c>
      <c r="M31" s="90">
        <v>36</v>
      </c>
      <c r="N31" s="90">
        <v>12</v>
      </c>
      <c r="O31" s="91">
        <f t="shared" si="2"/>
        <v>48</v>
      </c>
      <c r="P31" s="113">
        <v>48.71</v>
      </c>
      <c r="Q31" s="90">
        <v>49</v>
      </c>
      <c r="R31" s="91">
        <f t="shared" si="3"/>
        <v>49</v>
      </c>
      <c r="S31" s="98">
        <f t="shared" si="4"/>
        <v>163.93</v>
      </c>
      <c r="T31" s="99">
        <f t="shared" si="5"/>
        <v>24</v>
      </c>
      <c r="U31" s="99">
        <f t="shared" si="6"/>
        <v>24</v>
      </c>
    </row>
    <row r="32" spans="2:21" ht="12.75">
      <c r="B32" s="82">
        <v>5516</v>
      </c>
      <c r="C32" s="83" t="s">
        <v>175</v>
      </c>
      <c r="D32" s="83" t="s">
        <v>54</v>
      </c>
      <c r="E32" s="84" t="s">
        <v>176</v>
      </c>
      <c r="F32" s="95">
        <v>25</v>
      </c>
      <c r="G32" s="96">
        <v>43.57</v>
      </c>
      <c r="H32" s="96">
        <f t="shared" si="0"/>
        <v>51.43000000000001</v>
      </c>
      <c r="I32" s="97">
        <v>0</v>
      </c>
      <c r="J32" s="96" t="s">
        <v>105</v>
      </c>
      <c r="K32" s="96">
        <f t="shared" si="1"/>
        <v>0</v>
      </c>
      <c r="L32" s="113">
        <v>43.66</v>
      </c>
      <c r="M32" s="90">
        <v>40</v>
      </c>
      <c r="N32" s="90">
        <v>16</v>
      </c>
      <c r="O32" s="91">
        <f t="shared" si="2"/>
        <v>56</v>
      </c>
      <c r="P32" s="113">
        <v>47.42</v>
      </c>
      <c r="Q32" s="90">
        <v>51</v>
      </c>
      <c r="R32" s="91">
        <f t="shared" si="3"/>
        <v>51</v>
      </c>
      <c r="S32" s="98">
        <f t="shared" si="4"/>
        <v>158.43</v>
      </c>
      <c r="T32" s="99">
        <f t="shared" si="5"/>
        <v>25</v>
      </c>
      <c r="U32" s="99">
        <f t="shared" si="6"/>
        <v>25</v>
      </c>
    </row>
    <row r="33" spans="2:21" ht="12.75">
      <c r="B33" s="82">
        <v>5505</v>
      </c>
      <c r="C33" s="83" t="s">
        <v>89</v>
      </c>
      <c r="D33" s="83" t="s">
        <v>57</v>
      </c>
      <c r="E33" s="84" t="s">
        <v>172</v>
      </c>
      <c r="F33" s="95">
        <v>0</v>
      </c>
      <c r="G33" s="96" t="s">
        <v>105</v>
      </c>
      <c r="H33" s="96">
        <f t="shared" si="0"/>
        <v>0</v>
      </c>
      <c r="I33" s="97">
        <v>0</v>
      </c>
      <c r="J33" s="96">
        <v>35.27</v>
      </c>
      <c r="K33" s="96">
        <f t="shared" si="1"/>
        <v>64.72999999999999</v>
      </c>
      <c r="L33" s="113">
        <v>46.41</v>
      </c>
      <c r="M33" s="90">
        <v>33</v>
      </c>
      <c r="N33" s="90">
        <v>13</v>
      </c>
      <c r="O33" s="91">
        <f t="shared" si="2"/>
        <v>46</v>
      </c>
      <c r="P33" s="113">
        <v>47.98</v>
      </c>
      <c r="Q33" s="90">
        <v>45</v>
      </c>
      <c r="R33" s="91">
        <f t="shared" si="3"/>
        <v>45</v>
      </c>
      <c r="S33" s="98">
        <f t="shared" si="4"/>
        <v>155.73</v>
      </c>
      <c r="T33" s="99">
        <f t="shared" si="5"/>
        <v>26</v>
      </c>
      <c r="U33" s="99">
        <f t="shared" si="6"/>
        <v>26</v>
      </c>
    </row>
    <row r="34" spans="2:21" ht="12.75">
      <c r="B34" s="82">
        <v>5509</v>
      </c>
      <c r="C34" s="83" t="s">
        <v>173</v>
      </c>
      <c r="D34" s="83" t="s">
        <v>56</v>
      </c>
      <c r="E34" s="84" t="s">
        <v>174</v>
      </c>
      <c r="F34" s="95">
        <v>0</v>
      </c>
      <c r="G34" s="96" t="s">
        <v>105</v>
      </c>
      <c r="H34" s="96">
        <f t="shared" si="0"/>
        <v>0</v>
      </c>
      <c r="I34" s="97">
        <v>0</v>
      </c>
      <c r="J34" s="96">
        <v>36.27</v>
      </c>
      <c r="K34" s="96">
        <f t="shared" si="1"/>
        <v>63.73</v>
      </c>
      <c r="L34" s="113">
        <v>45.11</v>
      </c>
      <c r="M34" s="90">
        <v>28</v>
      </c>
      <c r="N34" s="90">
        <v>13</v>
      </c>
      <c r="O34" s="91">
        <f t="shared" si="2"/>
        <v>41</v>
      </c>
      <c r="P34" s="113">
        <v>45.23</v>
      </c>
      <c r="Q34" s="90">
        <v>49</v>
      </c>
      <c r="R34" s="91">
        <f t="shared" si="3"/>
        <v>49</v>
      </c>
      <c r="S34" s="98">
        <f t="shared" si="4"/>
        <v>153.73</v>
      </c>
      <c r="T34" s="99">
        <f t="shared" si="5"/>
        <v>27</v>
      </c>
      <c r="U34" s="99">
        <f t="shared" si="6"/>
        <v>27</v>
      </c>
    </row>
    <row r="35" spans="2:21" ht="12.75">
      <c r="B35" s="82">
        <v>5502</v>
      </c>
      <c r="C35" s="83" t="s">
        <v>164</v>
      </c>
      <c r="D35" s="83" t="s">
        <v>56</v>
      </c>
      <c r="E35" s="84" t="s">
        <v>165</v>
      </c>
      <c r="F35" s="95">
        <v>10</v>
      </c>
      <c r="G35" s="96">
        <v>47.17</v>
      </c>
      <c r="H35" s="96">
        <f t="shared" si="0"/>
        <v>62.83</v>
      </c>
      <c r="I35" s="97">
        <v>0</v>
      </c>
      <c r="J35" s="96" t="s">
        <v>105</v>
      </c>
      <c r="K35" s="96">
        <f t="shared" si="1"/>
        <v>0</v>
      </c>
      <c r="L35" s="113">
        <v>42.39</v>
      </c>
      <c r="M35" s="90">
        <v>27</v>
      </c>
      <c r="N35" s="90">
        <v>11</v>
      </c>
      <c r="O35" s="91">
        <f t="shared" si="2"/>
        <v>38</v>
      </c>
      <c r="P35" s="113">
        <v>50.75</v>
      </c>
      <c r="Q35" s="90">
        <v>47</v>
      </c>
      <c r="R35" s="91">
        <f t="shared" si="3"/>
        <v>47</v>
      </c>
      <c r="S35" s="98">
        <f t="shared" si="4"/>
        <v>147.82999999999998</v>
      </c>
      <c r="T35" s="99">
        <f t="shared" si="5"/>
        <v>28</v>
      </c>
      <c r="U35" s="99">
        <f t="shared" si="6"/>
        <v>28</v>
      </c>
    </row>
    <row r="36" spans="2:21" ht="12.75">
      <c r="B36" s="82">
        <v>5532</v>
      </c>
      <c r="C36" s="83" t="s">
        <v>168</v>
      </c>
      <c r="D36" s="83" t="s">
        <v>59</v>
      </c>
      <c r="E36" s="84" t="s">
        <v>169</v>
      </c>
      <c r="F36" s="95">
        <v>0</v>
      </c>
      <c r="G36" s="96" t="s">
        <v>105</v>
      </c>
      <c r="H36" s="96">
        <f t="shared" si="0"/>
        <v>0</v>
      </c>
      <c r="I36" s="97">
        <v>0</v>
      </c>
      <c r="J36" s="96">
        <v>33.65</v>
      </c>
      <c r="K36" s="96">
        <f t="shared" si="1"/>
        <v>66.35</v>
      </c>
      <c r="L36" s="113">
        <v>46.26</v>
      </c>
      <c r="M36" s="90">
        <v>25</v>
      </c>
      <c r="N36" s="90">
        <v>11</v>
      </c>
      <c r="O36" s="91">
        <f t="shared" si="2"/>
        <v>36</v>
      </c>
      <c r="P36" s="113">
        <v>42.71</v>
      </c>
      <c r="Q36" s="90">
        <v>42</v>
      </c>
      <c r="R36" s="91">
        <f t="shared" si="3"/>
        <v>42</v>
      </c>
      <c r="S36" s="98">
        <f t="shared" si="4"/>
        <v>144.35</v>
      </c>
      <c r="T36" s="99">
        <f t="shared" si="5"/>
        <v>29</v>
      </c>
      <c r="U36" s="99">
        <f t="shared" si="6"/>
        <v>29</v>
      </c>
    </row>
    <row r="37" spans="2:21" ht="12.75">
      <c r="B37" s="82">
        <v>5537</v>
      </c>
      <c r="C37" s="83" t="s">
        <v>136</v>
      </c>
      <c r="D37" s="83" t="s">
        <v>56</v>
      </c>
      <c r="E37" s="84" t="s">
        <v>166</v>
      </c>
      <c r="F37" s="95">
        <v>0</v>
      </c>
      <c r="G37" s="96" t="s">
        <v>105</v>
      </c>
      <c r="H37" s="96">
        <f t="shared" si="0"/>
        <v>0</v>
      </c>
      <c r="I37" s="97">
        <v>0</v>
      </c>
      <c r="J37" s="96">
        <v>30.16</v>
      </c>
      <c r="K37" s="96">
        <f t="shared" si="1"/>
        <v>69.84</v>
      </c>
      <c r="L37" s="113">
        <v>47.19</v>
      </c>
      <c r="M37" s="90">
        <v>34</v>
      </c>
      <c r="N37" s="90">
        <v>8</v>
      </c>
      <c r="O37" s="91">
        <f t="shared" si="2"/>
        <v>42</v>
      </c>
      <c r="P37" s="113">
        <v>47.59</v>
      </c>
      <c r="Q37" s="90">
        <v>29</v>
      </c>
      <c r="R37" s="91">
        <f t="shared" si="3"/>
        <v>29</v>
      </c>
      <c r="S37" s="98">
        <f t="shared" si="4"/>
        <v>140.84</v>
      </c>
      <c r="T37" s="99">
        <f t="shared" si="5"/>
        <v>30</v>
      </c>
      <c r="U37" s="99">
        <f t="shared" si="6"/>
        <v>30</v>
      </c>
    </row>
    <row r="38" spans="2:21" ht="12.75">
      <c r="B38" s="82">
        <v>5531</v>
      </c>
      <c r="C38" s="83" t="s">
        <v>164</v>
      </c>
      <c r="D38" s="83" t="s">
        <v>56</v>
      </c>
      <c r="E38" s="84" t="s">
        <v>167</v>
      </c>
      <c r="F38" s="95">
        <v>0</v>
      </c>
      <c r="G38" s="96" t="s">
        <v>105</v>
      </c>
      <c r="H38" s="96">
        <f t="shared" si="0"/>
        <v>0</v>
      </c>
      <c r="I38" s="97">
        <v>0</v>
      </c>
      <c r="J38" s="96">
        <v>31.46</v>
      </c>
      <c r="K38" s="96">
        <f t="shared" si="1"/>
        <v>68.53999999999999</v>
      </c>
      <c r="L38" s="113">
        <v>45.07</v>
      </c>
      <c r="M38" s="90">
        <v>28</v>
      </c>
      <c r="N38" s="90">
        <v>13</v>
      </c>
      <c r="O38" s="91">
        <f t="shared" si="2"/>
        <v>41</v>
      </c>
      <c r="P38" s="113">
        <v>12.49</v>
      </c>
      <c r="Q38" s="90">
        <v>1</v>
      </c>
      <c r="R38" s="91">
        <f t="shared" si="3"/>
        <v>1</v>
      </c>
      <c r="S38" s="98">
        <f t="shared" si="4"/>
        <v>110.53999999999999</v>
      </c>
      <c r="T38" s="99">
        <f t="shared" si="5"/>
        <v>31</v>
      </c>
      <c r="U38" s="99">
        <f t="shared" si="6"/>
        <v>31</v>
      </c>
    </row>
    <row r="39" spans="2:21" ht="12.75">
      <c r="B39" s="82">
        <v>5527</v>
      </c>
      <c r="C39" s="83" t="s">
        <v>150</v>
      </c>
      <c r="D39" s="83" t="s">
        <v>59</v>
      </c>
      <c r="E39" s="84" t="s">
        <v>182</v>
      </c>
      <c r="F39" s="95">
        <v>0</v>
      </c>
      <c r="G39" s="96" t="s">
        <v>105</v>
      </c>
      <c r="H39" s="96">
        <f t="shared" si="0"/>
        <v>0</v>
      </c>
      <c r="I39" s="97">
        <v>0</v>
      </c>
      <c r="J39" s="96" t="s">
        <v>105</v>
      </c>
      <c r="K39" s="96">
        <f t="shared" si="1"/>
        <v>0</v>
      </c>
      <c r="L39" s="113">
        <v>46.94</v>
      </c>
      <c r="M39" s="90">
        <v>32</v>
      </c>
      <c r="N39" s="90">
        <v>16</v>
      </c>
      <c r="O39" s="91">
        <f t="shared" si="2"/>
        <v>48</v>
      </c>
      <c r="P39" s="113">
        <v>30.2</v>
      </c>
      <c r="Q39" s="90">
        <v>29</v>
      </c>
      <c r="R39" s="91">
        <f t="shared" si="3"/>
        <v>29</v>
      </c>
      <c r="S39" s="98">
        <f t="shared" si="4"/>
        <v>77</v>
      </c>
      <c r="T39" s="99">
        <f t="shared" si="5"/>
        <v>32</v>
      </c>
      <c r="U39" s="99">
        <f t="shared" si="6"/>
        <v>32</v>
      </c>
    </row>
    <row r="40" spans="2:21" ht="12.75">
      <c r="B40" s="82">
        <v>5523</v>
      </c>
      <c r="C40" s="83" t="s">
        <v>170</v>
      </c>
      <c r="D40" s="83" t="s">
        <v>58</v>
      </c>
      <c r="E40" s="84" t="s">
        <v>171</v>
      </c>
      <c r="F40" s="95">
        <v>0</v>
      </c>
      <c r="G40" s="96" t="s">
        <v>105</v>
      </c>
      <c r="H40" s="96">
        <f t="shared" si="0"/>
        <v>0</v>
      </c>
      <c r="I40" s="97">
        <v>0</v>
      </c>
      <c r="J40" s="96">
        <v>34.2</v>
      </c>
      <c r="K40" s="96">
        <f t="shared" si="1"/>
        <v>65.8</v>
      </c>
      <c r="L40" s="113" t="s">
        <v>105</v>
      </c>
      <c r="M40" s="90">
        <v>0</v>
      </c>
      <c r="N40" s="90">
        <v>0</v>
      </c>
      <c r="O40" s="91">
        <f t="shared" si="2"/>
        <v>0</v>
      </c>
      <c r="P40" s="113">
        <v>19.77</v>
      </c>
      <c r="Q40" s="90">
        <v>9</v>
      </c>
      <c r="R40" s="91">
        <f t="shared" si="3"/>
        <v>9</v>
      </c>
      <c r="S40" s="98">
        <f t="shared" si="4"/>
        <v>74.8</v>
      </c>
      <c r="T40" s="99">
        <f t="shared" si="5"/>
        <v>33</v>
      </c>
      <c r="U40" s="99">
        <f t="shared" si="6"/>
        <v>33</v>
      </c>
    </row>
    <row r="41" spans="2:21" ht="12.75">
      <c r="B41" s="82">
        <v>5533</v>
      </c>
      <c r="C41" s="83" t="s">
        <v>185</v>
      </c>
      <c r="D41" s="83" t="s">
        <v>56</v>
      </c>
      <c r="E41" s="84" t="s">
        <v>186</v>
      </c>
      <c r="F41" s="95">
        <v>0</v>
      </c>
      <c r="G41" s="96" t="s">
        <v>105</v>
      </c>
      <c r="H41" s="96">
        <f t="shared" si="0"/>
        <v>0</v>
      </c>
      <c r="I41" s="97">
        <v>0</v>
      </c>
      <c r="J41" s="96" t="s">
        <v>105</v>
      </c>
      <c r="K41" s="96">
        <f t="shared" si="1"/>
        <v>0</v>
      </c>
      <c r="L41" s="113">
        <v>47.58</v>
      </c>
      <c r="M41" s="90">
        <v>20</v>
      </c>
      <c r="N41" s="90">
        <v>16</v>
      </c>
      <c r="O41" s="91">
        <f t="shared" si="2"/>
        <v>36</v>
      </c>
      <c r="P41" s="113">
        <v>40.56</v>
      </c>
      <c r="Q41" s="90">
        <v>34</v>
      </c>
      <c r="R41" s="91">
        <f t="shared" si="3"/>
        <v>34</v>
      </c>
      <c r="S41" s="98">
        <f t="shared" si="4"/>
        <v>70</v>
      </c>
      <c r="T41" s="99">
        <f t="shared" si="5"/>
        <v>34</v>
      </c>
      <c r="U41" s="99">
        <f t="shared" si="6"/>
        <v>34</v>
      </c>
    </row>
    <row r="42" spans="2:21" ht="12.75">
      <c r="B42" s="82">
        <v>5528</v>
      </c>
      <c r="C42" s="83" t="s">
        <v>183</v>
      </c>
      <c r="D42" s="83" t="s">
        <v>64</v>
      </c>
      <c r="E42" s="84" t="s">
        <v>184</v>
      </c>
      <c r="F42" s="95">
        <v>0</v>
      </c>
      <c r="G42" s="96" t="s">
        <v>105</v>
      </c>
      <c r="H42" s="96">
        <f t="shared" si="0"/>
        <v>0</v>
      </c>
      <c r="I42" s="97">
        <v>0</v>
      </c>
      <c r="J42" s="96" t="s">
        <v>105</v>
      </c>
      <c r="K42" s="96">
        <f t="shared" si="1"/>
        <v>0</v>
      </c>
      <c r="L42" s="113">
        <v>51.59</v>
      </c>
      <c r="M42" s="90">
        <v>18</v>
      </c>
      <c r="N42" s="90">
        <v>10</v>
      </c>
      <c r="O42" s="91">
        <f t="shared" si="2"/>
        <v>28</v>
      </c>
      <c r="P42" s="113">
        <v>31.7</v>
      </c>
      <c r="Q42" s="90">
        <v>21</v>
      </c>
      <c r="R42" s="91">
        <f t="shared" si="3"/>
        <v>21</v>
      </c>
      <c r="S42" s="98">
        <f t="shared" si="4"/>
        <v>49</v>
      </c>
      <c r="T42" s="99">
        <f t="shared" si="5"/>
        <v>35</v>
      </c>
      <c r="U42" s="99">
        <f t="shared" si="6"/>
        <v>35</v>
      </c>
    </row>
    <row r="43" spans="2:21" ht="12.75">
      <c r="B43" s="82">
        <v>5504</v>
      </c>
      <c r="C43" s="83" t="s">
        <v>177</v>
      </c>
      <c r="D43" s="83" t="s">
        <v>60</v>
      </c>
      <c r="E43" s="84" t="s">
        <v>178</v>
      </c>
      <c r="F43" s="95">
        <v>0</v>
      </c>
      <c r="G43" s="96" t="s">
        <v>112</v>
      </c>
      <c r="H43" s="96">
        <f t="shared" si="0"/>
        <v>0</v>
      </c>
      <c r="I43" s="97">
        <v>0</v>
      </c>
      <c r="J43" s="96" t="s">
        <v>112</v>
      </c>
      <c r="K43" s="96">
        <f t="shared" si="1"/>
        <v>0</v>
      </c>
      <c r="L43" s="113" t="s">
        <v>112</v>
      </c>
      <c r="M43" s="90">
        <v>0</v>
      </c>
      <c r="N43" s="90">
        <v>0</v>
      </c>
      <c r="O43" s="91">
        <f t="shared" si="2"/>
        <v>0</v>
      </c>
      <c r="P43" s="113" t="s">
        <v>112</v>
      </c>
      <c r="Q43" s="90">
        <v>0</v>
      </c>
      <c r="R43" s="91">
        <f t="shared" si="3"/>
        <v>0</v>
      </c>
      <c r="S43" s="98">
        <f t="shared" si="4"/>
        <v>0</v>
      </c>
      <c r="T43" s="99">
        <f t="shared" si="5"/>
        <v>36</v>
      </c>
      <c r="U43" s="99" t="str">
        <f t="shared" si="6"/>
        <v>—</v>
      </c>
    </row>
    <row r="44" spans="2:21" ht="12.75">
      <c r="B44" s="82">
        <v>5513</v>
      </c>
      <c r="C44" s="83" t="s">
        <v>179</v>
      </c>
      <c r="D44" s="83" t="s">
        <v>58</v>
      </c>
      <c r="E44" s="84" t="s">
        <v>180</v>
      </c>
      <c r="F44" s="95">
        <v>0</v>
      </c>
      <c r="G44" s="96" t="s">
        <v>105</v>
      </c>
      <c r="H44" s="96">
        <f t="shared" si="0"/>
        <v>0</v>
      </c>
      <c r="I44" s="97">
        <v>0</v>
      </c>
      <c r="J44" s="96" t="s">
        <v>112</v>
      </c>
      <c r="K44" s="96">
        <f t="shared" si="1"/>
        <v>0</v>
      </c>
      <c r="L44" s="113" t="s">
        <v>112</v>
      </c>
      <c r="M44" s="90">
        <v>0</v>
      </c>
      <c r="N44" s="90">
        <v>0</v>
      </c>
      <c r="O44" s="91">
        <f t="shared" si="2"/>
        <v>0</v>
      </c>
      <c r="P44" s="113" t="s">
        <v>112</v>
      </c>
      <c r="Q44" s="90">
        <v>0</v>
      </c>
      <c r="R44" s="91">
        <f t="shared" si="3"/>
        <v>0</v>
      </c>
      <c r="S44" s="98">
        <f t="shared" si="4"/>
        <v>0</v>
      </c>
      <c r="T44" s="99">
        <f t="shared" si="5"/>
        <v>37</v>
      </c>
      <c r="U44" s="99" t="str">
        <f t="shared" si="6"/>
        <v>—</v>
      </c>
    </row>
    <row r="45" spans="2:21" ht="12.75">
      <c r="B45" s="82">
        <v>5522</v>
      </c>
      <c r="C45" s="83" t="s">
        <v>110</v>
      </c>
      <c r="D45" s="83" t="s">
        <v>60</v>
      </c>
      <c r="E45" s="84" t="s">
        <v>181</v>
      </c>
      <c r="F45" s="95">
        <v>0</v>
      </c>
      <c r="G45" s="96" t="s">
        <v>112</v>
      </c>
      <c r="H45" s="96">
        <f t="shared" si="0"/>
        <v>0</v>
      </c>
      <c r="I45" s="97">
        <v>0</v>
      </c>
      <c r="J45" s="96" t="s">
        <v>112</v>
      </c>
      <c r="K45" s="96">
        <f t="shared" si="1"/>
        <v>0</v>
      </c>
      <c r="L45" s="113" t="s">
        <v>112</v>
      </c>
      <c r="M45" s="90">
        <v>0</v>
      </c>
      <c r="N45" s="90">
        <v>0</v>
      </c>
      <c r="O45" s="91">
        <f t="shared" si="2"/>
        <v>0</v>
      </c>
      <c r="P45" s="113" t="s">
        <v>112</v>
      </c>
      <c r="Q45" s="90">
        <v>0</v>
      </c>
      <c r="R45" s="91">
        <f t="shared" si="3"/>
        <v>0</v>
      </c>
      <c r="S45" s="98">
        <f t="shared" si="4"/>
        <v>0</v>
      </c>
      <c r="T45" s="99">
        <f t="shared" si="5"/>
        <v>38</v>
      </c>
      <c r="U45" s="99" t="str">
        <f t="shared" si="6"/>
        <v>—</v>
      </c>
    </row>
    <row r="46" spans="2:21" ht="13.5" thickBot="1">
      <c r="B46" s="100"/>
      <c r="C46" s="101"/>
      <c r="D46" s="101"/>
      <c r="E46" s="102"/>
      <c r="F46" s="103"/>
      <c r="G46" s="101"/>
      <c r="H46" s="101"/>
      <c r="I46" s="103"/>
      <c r="J46" s="101"/>
      <c r="K46" s="101"/>
      <c r="L46" s="103"/>
      <c r="M46" s="101"/>
      <c r="N46" s="101"/>
      <c r="O46" s="104"/>
      <c r="P46" s="103"/>
      <c r="Q46" s="101"/>
      <c r="R46" s="104"/>
      <c r="S46" s="105"/>
      <c r="T46" s="106"/>
      <c r="U46" s="106"/>
    </row>
  </sheetData>
  <sheetProtection/>
  <mergeCells count="11">
    <mergeCell ref="L6:O6"/>
    <mergeCell ref="P6:R6"/>
    <mergeCell ref="S6:S7"/>
    <mergeCell ref="T6:T7"/>
    <mergeCell ref="U6:U7"/>
    <mergeCell ref="B6:B7"/>
    <mergeCell ref="C6:C7"/>
    <mergeCell ref="D6:D7"/>
    <mergeCell ref="E6:E7"/>
    <mergeCell ref="F6:H6"/>
    <mergeCell ref="I6:K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7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'AA-Maxi'!B3</f>
        <v>многоборье</v>
      </c>
      <c r="E3" s="46"/>
    </row>
    <row r="4" spans="2:19" s="39" customFormat="1" ht="12.75">
      <c r="B4" s="47" t="s">
        <v>187</v>
      </c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2"/>
    </row>
    <row r="5" spans="5:19" s="39" customFormat="1" ht="13.5" thickBot="1">
      <c r="E5" s="46"/>
      <c r="F5" s="109"/>
      <c r="G5" s="109"/>
      <c r="H5" s="109"/>
      <c r="I5" s="109"/>
      <c r="J5" s="110"/>
      <c r="K5" s="109"/>
      <c r="L5" s="109"/>
      <c r="M5" s="110"/>
      <c r="N5" s="109"/>
      <c r="O5" s="109"/>
      <c r="P5" s="109"/>
      <c r="Q5" s="109"/>
      <c r="R5" s="109"/>
      <c r="S5" s="52"/>
    </row>
    <row r="6" spans="2:2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5" t="s">
        <v>30</v>
      </c>
      <c r="J6" s="63"/>
      <c r="K6" s="63"/>
      <c r="L6" s="65" t="s">
        <v>38</v>
      </c>
      <c r="M6" s="63"/>
      <c r="N6" s="63"/>
      <c r="O6" s="66"/>
      <c r="P6" s="65" t="s">
        <v>39</v>
      </c>
      <c r="Q6" s="63"/>
      <c r="R6" s="66"/>
      <c r="S6" s="67" t="s">
        <v>40</v>
      </c>
      <c r="T6" s="69" t="s">
        <v>33</v>
      </c>
      <c r="U6" s="69" t="s">
        <v>33</v>
      </c>
    </row>
    <row r="7" spans="2:21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41</v>
      </c>
      <c r="I7" s="77" t="s">
        <v>34</v>
      </c>
      <c r="J7" s="75" t="s">
        <v>35</v>
      </c>
      <c r="K7" s="75" t="s">
        <v>41</v>
      </c>
      <c r="L7" s="77" t="s">
        <v>35</v>
      </c>
      <c r="M7" s="75" t="s">
        <v>42</v>
      </c>
      <c r="N7" s="75" t="s">
        <v>43</v>
      </c>
      <c r="O7" s="78" t="s">
        <v>41</v>
      </c>
      <c r="P7" s="77" t="s">
        <v>35</v>
      </c>
      <c r="Q7" s="75" t="s">
        <v>44</v>
      </c>
      <c r="R7" s="78" t="s">
        <v>41</v>
      </c>
      <c r="S7" s="111"/>
      <c r="T7" s="112"/>
      <c r="U7" s="112"/>
    </row>
    <row r="8" spans="2:21" ht="12.75">
      <c r="B8" s="82">
        <v>4007</v>
      </c>
      <c r="C8" s="83" t="s">
        <v>198</v>
      </c>
      <c r="D8" s="83" t="s">
        <v>54</v>
      </c>
      <c r="E8" s="84" t="s">
        <v>199</v>
      </c>
      <c r="F8" s="95">
        <v>5</v>
      </c>
      <c r="G8" s="96">
        <v>42.5</v>
      </c>
      <c r="H8" s="96">
        <f aca="true" t="shared" si="0" ref="H8:H39">IF(OR(G8="снят",G8="н/я",G8="н/ф",G8=0),0,120-G8-F8)</f>
        <v>72.5</v>
      </c>
      <c r="I8" s="97">
        <v>0</v>
      </c>
      <c r="J8" s="96">
        <v>31.08</v>
      </c>
      <c r="K8" s="96">
        <f aca="true" t="shared" si="1" ref="K8:K39">IF(OR(J8="снят",J8="н/я",J8="н/ф",J8=0),0,100-J8-I8)</f>
        <v>68.92</v>
      </c>
      <c r="L8" s="113">
        <v>42.45</v>
      </c>
      <c r="M8" s="90">
        <v>43</v>
      </c>
      <c r="N8" s="90">
        <v>20</v>
      </c>
      <c r="O8" s="91">
        <f aca="true" t="shared" si="2" ref="O8:O39">IF(OR(L8="снят",L8="н/я",L8="н/ф",L8=0),0,M8+N8)</f>
        <v>63</v>
      </c>
      <c r="P8" s="113">
        <v>45.17</v>
      </c>
      <c r="Q8" s="90">
        <v>51</v>
      </c>
      <c r="R8" s="91">
        <f aca="true" t="shared" si="3" ref="R8:R39">IF(OR(P8="снят",P8="н/я",P8="н/ф",P8=0),0,Q8)</f>
        <v>51</v>
      </c>
      <c r="S8" s="92">
        <f aca="true" t="shared" si="4" ref="S8:S39">SUMIF($7:$7,"баллы",$A8:$IV8)</f>
        <v>255.42000000000002</v>
      </c>
      <c r="T8" s="94">
        <v>1</v>
      </c>
      <c r="U8" s="94">
        <f>IF(S8=0,"—",1)</f>
        <v>1</v>
      </c>
    </row>
    <row r="9" spans="2:21" ht="12.75">
      <c r="B9" s="82">
        <v>4017</v>
      </c>
      <c r="C9" s="83" t="s">
        <v>138</v>
      </c>
      <c r="D9" s="83" t="s">
        <v>54</v>
      </c>
      <c r="E9" s="84" t="s">
        <v>201</v>
      </c>
      <c r="F9" s="95">
        <v>5</v>
      </c>
      <c r="G9" s="96">
        <v>44.87</v>
      </c>
      <c r="H9" s="96">
        <f t="shared" si="0"/>
        <v>70.13</v>
      </c>
      <c r="I9" s="97">
        <v>0</v>
      </c>
      <c r="J9" s="96">
        <v>32.76</v>
      </c>
      <c r="K9" s="96">
        <f t="shared" si="1"/>
        <v>67.24000000000001</v>
      </c>
      <c r="L9" s="113">
        <v>42.38</v>
      </c>
      <c r="M9" s="90">
        <v>39</v>
      </c>
      <c r="N9" s="90">
        <v>20</v>
      </c>
      <c r="O9" s="91">
        <f t="shared" si="2"/>
        <v>59</v>
      </c>
      <c r="P9" s="113">
        <v>47.18</v>
      </c>
      <c r="Q9" s="90">
        <v>51</v>
      </c>
      <c r="R9" s="91">
        <f t="shared" si="3"/>
        <v>51</v>
      </c>
      <c r="S9" s="98">
        <f t="shared" si="4"/>
        <v>247.37</v>
      </c>
      <c r="T9" s="99">
        <f aca="true" t="shared" si="5" ref="T9:T39">T8+1</f>
        <v>2</v>
      </c>
      <c r="U9" s="99">
        <f aca="true" t="shared" si="6" ref="U9:U39">IF(S9=0,"—",U8+1)</f>
        <v>2</v>
      </c>
    </row>
    <row r="10" spans="2:21" ht="12.75">
      <c r="B10" s="82">
        <v>4026</v>
      </c>
      <c r="C10" s="83" t="s">
        <v>190</v>
      </c>
      <c r="D10" s="83" t="s">
        <v>54</v>
      </c>
      <c r="E10" s="84" t="s">
        <v>191</v>
      </c>
      <c r="F10" s="95">
        <v>0</v>
      </c>
      <c r="G10" s="96">
        <v>47.13</v>
      </c>
      <c r="H10" s="96">
        <f t="shared" si="0"/>
        <v>72.87</v>
      </c>
      <c r="I10" s="97">
        <v>0</v>
      </c>
      <c r="J10" s="96">
        <v>35.03</v>
      </c>
      <c r="K10" s="96">
        <f t="shared" si="1"/>
        <v>64.97</v>
      </c>
      <c r="L10" s="113">
        <v>44.83</v>
      </c>
      <c r="M10" s="90">
        <v>39</v>
      </c>
      <c r="N10" s="90">
        <v>16</v>
      </c>
      <c r="O10" s="91">
        <f t="shared" si="2"/>
        <v>55</v>
      </c>
      <c r="P10" s="113">
        <v>49.94</v>
      </c>
      <c r="Q10" s="90">
        <v>49</v>
      </c>
      <c r="R10" s="91">
        <f t="shared" si="3"/>
        <v>49</v>
      </c>
      <c r="S10" s="98">
        <f t="shared" si="4"/>
        <v>241.84</v>
      </c>
      <c r="T10" s="99">
        <f t="shared" si="5"/>
        <v>3</v>
      </c>
      <c r="U10" s="99">
        <f t="shared" si="6"/>
        <v>3</v>
      </c>
    </row>
    <row r="11" spans="2:21" ht="12.75">
      <c r="B11" s="82">
        <v>4016</v>
      </c>
      <c r="C11" s="83" t="s">
        <v>153</v>
      </c>
      <c r="D11" s="83" t="s">
        <v>55</v>
      </c>
      <c r="E11" s="84" t="s">
        <v>209</v>
      </c>
      <c r="F11" s="95">
        <v>10</v>
      </c>
      <c r="G11" s="96">
        <v>41.66</v>
      </c>
      <c r="H11" s="96">
        <f t="shared" si="0"/>
        <v>68.34</v>
      </c>
      <c r="I11" s="97">
        <v>0</v>
      </c>
      <c r="J11" s="96">
        <v>31.52</v>
      </c>
      <c r="K11" s="96">
        <f t="shared" si="1"/>
        <v>68.48</v>
      </c>
      <c r="L11" s="113">
        <v>46.83</v>
      </c>
      <c r="M11" s="90">
        <v>41</v>
      </c>
      <c r="N11" s="90">
        <v>13</v>
      </c>
      <c r="O11" s="91">
        <f t="shared" si="2"/>
        <v>54</v>
      </c>
      <c r="P11" s="113">
        <v>45.7</v>
      </c>
      <c r="Q11" s="90">
        <v>51</v>
      </c>
      <c r="R11" s="91">
        <f t="shared" si="3"/>
        <v>51</v>
      </c>
      <c r="S11" s="98">
        <f t="shared" si="4"/>
        <v>241.82</v>
      </c>
      <c r="T11" s="99">
        <f t="shared" si="5"/>
        <v>4</v>
      </c>
      <c r="U11" s="99">
        <f t="shared" si="6"/>
        <v>4</v>
      </c>
    </row>
    <row r="12" spans="2:21" ht="12.75">
      <c r="B12" s="82">
        <v>4028</v>
      </c>
      <c r="C12" s="83" t="s">
        <v>93</v>
      </c>
      <c r="D12" s="83" t="s">
        <v>54</v>
      </c>
      <c r="E12" s="84" t="s">
        <v>200</v>
      </c>
      <c r="F12" s="95">
        <v>5</v>
      </c>
      <c r="G12" s="96">
        <v>44.09</v>
      </c>
      <c r="H12" s="96">
        <f t="shared" si="0"/>
        <v>70.91</v>
      </c>
      <c r="I12" s="97">
        <v>0</v>
      </c>
      <c r="J12" s="96">
        <v>32.63</v>
      </c>
      <c r="K12" s="96">
        <f t="shared" si="1"/>
        <v>67.37</v>
      </c>
      <c r="L12" s="113">
        <v>48.18</v>
      </c>
      <c r="M12" s="90">
        <v>40</v>
      </c>
      <c r="N12" s="90">
        <v>4</v>
      </c>
      <c r="O12" s="91">
        <f t="shared" si="2"/>
        <v>44</v>
      </c>
      <c r="P12" s="113">
        <v>46.74</v>
      </c>
      <c r="Q12" s="90">
        <v>51</v>
      </c>
      <c r="R12" s="91">
        <f t="shared" si="3"/>
        <v>51</v>
      </c>
      <c r="S12" s="98">
        <f t="shared" si="4"/>
        <v>233.28</v>
      </c>
      <c r="T12" s="99">
        <f t="shared" si="5"/>
        <v>5</v>
      </c>
      <c r="U12" s="99">
        <f t="shared" si="6"/>
        <v>5</v>
      </c>
    </row>
    <row r="13" spans="2:21" ht="12.75">
      <c r="B13" s="82">
        <v>4021</v>
      </c>
      <c r="C13" s="83" t="s">
        <v>207</v>
      </c>
      <c r="D13" s="83" t="s">
        <v>65</v>
      </c>
      <c r="E13" s="84" t="s">
        <v>208</v>
      </c>
      <c r="F13" s="95">
        <v>5</v>
      </c>
      <c r="G13" s="96">
        <v>50.56</v>
      </c>
      <c r="H13" s="96">
        <f t="shared" si="0"/>
        <v>64.44</v>
      </c>
      <c r="I13" s="97">
        <v>0</v>
      </c>
      <c r="J13" s="96">
        <v>32</v>
      </c>
      <c r="K13" s="96">
        <f t="shared" si="1"/>
        <v>68</v>
      </c>
      <c r="L13" s="113">
        <v>43.45</v>
      </c>
      <c r="M13" s="90">
        <v>31</v>
      </c>
      <c r="N13" s="90">
        <v>20</v>
      </c>
      <c r="O13" s="91">
        <f t="shared" si="2"/>
        <v>51</v>
      </c>
      <c r="P13" s="113">
        <v>46.29</v>
      </c>
      <c r="Q13" s="90">
        <v>49</v>
      </c>
      <c r="R13" s="91">
        <f t="shared" si="3"/>
        <v>49</v>
      </c>
      <c r="S13" s="98">
        <f t="shared" si="4"/>
        <v>232.44</v>
      </c>
      <c r="T13" s="99">
        <f t="shared" si="5"/>
        <v>6</v>
      </c>
      <c r="U13" s="99">
        <f t="shared" si="6"/>
        <v>6</v>
      </c>
    </row>
    <row r="14" spans="2:21" ht="12.75">
      <c r="B14" s="82">
        <v>4015</v>
      </c>
      <c r="C14" s="83" t="s">
        <v>127</v>
      </c>
      <c r="D14" s="83" t="s">
        <v>58</v>
      </c>
      <c r="E14" s="84" t="s">
        <v>188</v>
      </c>
      <c r="F14" s="95">
        <v>0</v>
      </c>
      <c r="G14" s="96">
        <v>45.5</v>
      </c>
      <c r="H14" s="96">
        <f t="shared" si="0"/>
        <v>74.5</v>
      </c>
      <c r="I14" s="97">
        <v>0</v>
      </c>
      <c r="J14" s="96">
        <v>32.84</v>
      </c>
      <c r="K14" s="96">
        <f t="shared" si="1"/>
        <v>67.16</v>
      </c>
      <c r="L14" s="113">
        <v>42.69</v>
      </c>
      <c r="M14" s="90">
        <v>30</v>
      </c>
      <c r="N14" s="90">
        <v>13</v>
      </c>
      <c r="O14" s="91">
        <f t="shared" si="2"/>
        <v>43</v>
      </c>
      <c r="P14" s="113">
        <v>46.5</v>
      </c>
      <c r="Q14" s="90">
        <v>47</v>
      </c>
      <c r="R14" s="91">
        <f t="shared" si="3"/>
        <v>47</v>
      </c>
      <c r="S14" s="98">
        <f t="shared" si="4"/>
        <v>231.66</v>
      </c>
      <c r="T14" s="99">
        <f t="shared" si="5"/>
        <v>7</v>
      </c>
      <c r="U14" s="99">
        <f t="shared" si="6"/>
        <v>7</v>
      </c>
    </row>
    <row r="15" spans="2:21" ht="12.75">
      <c r="B15" s="82">
        <v>4002</v>
      </c>
      <c r="C15" s="83" t="s">
        <v>194</v>
      </c>
      <c r="D15" s="83" t="s">
        <v>56</v>
      </c>
      <c r="E15" s="84" t="s">
        <v>195</v>
      </c>
      <c r="F15" s="95">
        <v>0</v>
      </c>
      <c r="G15" s="96">
        <v>49.57</v>
      </c>
      <c r="H15" s="96">
        <f t="shared" si="0"/>
        <v>70.43</v>
      </c>
      <c r="I15" s="97">
        <v>0</v>
      </c>
      <c r="J15" s="96">
        <v>33.72</v>
      </c>
      <c r="K15" s="96">
        <f t="shared" si="1"/>
        <v>66.28</v>
      </c>
      <c r="L15" s="113">
        <v>40.2</v>
      </c>
      <c r="M15" s="90">
        <v>34</v>
      </c>
      <c r="N15" s="90">
        <v>4</v>
      </c>
      <c r="O15" s="91">
        <f t="shared" si="2"/>
        <v>38</v>
      </c>
      <c r="P15" s="113">
        <v>47.93</v>
      </c>
      <c r="Q15" s="90">
        <v>47</v>
      </c>
      <c r="R15" s="91">
        <f t="shared" si="3"/>
        <v>47</v>
      </c>
      <c r="S15" s="98">
        <f t="shared" si="4"/>
        <v>221.71</v>
      </c>
      <c r="T15" s="99">
        <f t="shared" si="5"/>
        <v>8</v>
      </c>
      <c r="U15" s="99">
        <f t="shared" si="6"/>
        <v>8</v>
      </c>
    </row>
    <row r="16" spans="2:21" ht="12.75">
      <c r="B16" s="82">
        <v>4012</v>
      </c>
      <c r="C16" s="83" t="s">
        <v>196</v>
      </c>
      <c r="D16" s="83" t="s">
        <v>54</v>
      </c>
      <c r="E16" s="84" t="s">
        <v>197</v>
      </c>
      <c r="F16" s="95">
        <v>0</v>
      </c>
      <c r="G16" s="96">
        <v>48.04</v>
      </c>
      <c r="H16" s="96">
        <f t="shared" si="0"/>
        <v>71.96000000000001</v>
      </c>
      <c r="I16" s="97">
        <v>0</v>
      </c>
      <c r="J16" s="96">
        <v>38.29</v>
      </c>
      <c r="K16" s="96">
        <f t="shared" si="1"/>
        <v>61.71</v>
      </c>
      <c r="L16" s="113">
        <v>45.54</v>
      </c>
      <c r="M16" s="90">
        <v>31</v>
      </c>
      <c r="N16" s="90">
        <v>13</v>
      </c>
      <c r="O16" s="91">
        <f t="shared" si="2"/>
        <v>44</v>
      </c>
      <c r="P16" s="113">
        <v>51.84</v>
      </c>
      <c r="Q16" s="90">
        <v>40</v>
      </c>
      <c r="R16" s="91">
        <f t="shared" si="3"/>
        <v>40</v>
      </c>
      <c r="S16" s="98">
        <f t="shared" si="4"/>
        <v>217.67000000000002</v>
      </c>
      <c r="T16" s="99">
        <f t="shared" si="5"/>
        <v>9</v>
      </c>
      <c r="U16" s="99">
        <f t="shared" si="6"/>
        <v>9</v>
      </c>
    </row>
    <row r="17" spans="2:21" ht="12.75">
      <c r="B17" s="82">
        <v>4008</v>
      </c>
      <c r="C17" s="83" t="s">
        <v>190</v>
      </c>
      <c r="D17" s="83" t="s">
        <v>54</v>
      </c>
      <c r="E17" s="84" t="s">
        <v>193</v>
      </c>
      <c r="F17" s="95">
        <v>0</v>
      </c>
      <c r="G17" s="96">
        <v>47.84</v>
      </c>
      <c r="H17" s="96">
        <f t="shared" si="0"/>
        <v>72.16</v>
      </c>
      <c r="I17" s="97">
        <v>0</v>
      </c>
      <c r="J17" s="96">
        <v>35.77</v>
      </c>
      <c r="K17" s="96">
        <f t="shared" si="1"/>
        <v>64.22999999999999</v>
      </c>
      <c r="L17" s="113">
        <v>46.28</v>
      </c>
      <c r="M17" s="90">
        <v>23</v>
      </c>
      <c r="N17" s="90">
        <v>13</v>
      </c>
      <c r="O17" s="91">
        <f t="shared" si="2"/>
        <v>36</v>
      </c>
      <c r="P17" s="113">
        <v>52.69</v>
      </c>
      <c r="Q17" s="90">
        <v>44</v>
      </c>
      <c r="R17" s="91">
        <f t="shared" si="3"/>
        <v>44</v>
      </c>
      <c r="S17" s="98">
        <f t="shared" si="4"/>
        <v>216.39</v>
      </c>
      <c r="T17" s="99">
        <f t="shared" si="5"/>
        <v>10</v>
      </c>
      <c r="U17" s="99">
        <f t="shared" si="6"/>
        <v>10</v>
      </c>
    </row>
    <row r="18" spans="2:21" ht="12.75">
      <c r="B18" s="82">
        <v>4005</v>
      </c>
      <c r="C18" s="83" t="s">
        <v>87</v>
      </c>
      <c r="D18" s="83" t="s">
        <v>54</v>
      </c>
      <c r="E18" s="84" t="s">
        <v>203</v>
      </c>
      <c r="F18" s="95">
        <v>0</v>
      </c>
      <c r="G18" s="96">
        <v>50.97</v>
      </c>
      <c r="H18" s="96">
        <f t="shared" si="0"/>
        <v>69.03</v>
      </c>
      <c r="I18" s="97">
        <v>0</v>
      </c>
      <c r="J18" s="96">
        <v>37.17</v>
      </c>
      <c r="K18" s="96">
        <f t="shared" si="1"/>
        <v>62.83</v>
      </c>
      <c r="L18" s="113">
        <v>42.2</v>
      </c>
      <c r="M18" s="90">
        <v>28</v>
      </c>
      <c r="N18" s="90">
        <v>12</v>
      </c>
      <c r="O18" s="91">
        <f t="shared" si="2"/>
        <v>40</v>
      </c>
      <c r="P18" s="113">
        <v>44.39</v>
      </c>
      <c r="Q18" s="90">
        <v>44</v>
      </c>
      <c r="R18" s="91">
        <f t="shared" si="3"/>
        <v>44</v>
      </c>
      <c r="S18" s="98">
        <f t="shared" si="4"/>
        <v>215.86</v>
      </c>
      <c r="T18" s="99">
        <f t="shared" si="5"/>
        <v>11</v>
      </c>
      <c r="U18" s="99">
        <f t="shared" si="6"/>
        <v>11</v>
      </c>
    </row>
    <row r="19" spans="2:21" ht="12.75">
      <c r="B19" s="82">
        <v>4010</v>
      </c>
      <c r="C19" s="83" t="s">
        <v>132</v>
      </c>
      <c r="D19" s="83" t="s">
        <v>54</v>
      </c>
      <c r="E19" s="84" t="s">
        <v>202</v>
      </c>
      <c r="F19" s="95">
        <v>0</v>
      </c>
      <c r="G19" s="96">
        <v>51.4</v>
      </c>
      <c r="H19" s="96">
        <f t="shared" si="0"/>
        <v>68.6</v>
      </c>
      <c r="I19" s="97">
        <v>0</v>
      </c>
      <c r="J19" s="96">
        <v>36.11</v>
      </c>
      <c r="K19" s="96">
        <f t="shared" si="1"/>
        <v>63.89</v>
      </c>
      <c r="L19" s="113">
        <v>48.29</v>
      </c>
      <c r="M19" s="90">
        <v>32</v>
      </c>
      <c r="N19" s="90">
        <v>10</v>
      </c>
      <c r="O19" s="91">
        <f t="shared" si="2"/>
        <v>42</v>
      </c>
      <c r="P19" s="113">
        <v>54.43</v>
      </c>
      <c r="Q19" s="90">
        <v>38</v>
      </c>
      <c r="R19" s="91">
        <f t="shared" si="3"/>
        <v>38</v>
      </c>
      <c r="S19" s="98">
        <f t="shared" si="4"/>
        <v>212.49</v>
      </c>
      <c r="T19" s="99">
        <f t="shared" si="5"/>
        <v>12</v>
      </c>
      <c r="U19" s="99">
        <f t="shared" si="6"/>
        <v>12</v>
      </c>
    </row>
    <row r="20" spans="2:21" ht="12.75">
      <c r="B20" s="82">
        <v>4031</v>
      </c>
      <c r="C20" s="83" t="s">
        <v>162</v>
      </c>
      <c r="D20" s="83" t="s">
        <v>62</v>
      </c>
      <c r="E20" s="84" t="s">
        <v>192</v>
      </c>
      <c r="F20" s="95">
        <v>0</v>
      </c>
      <c r="G20" s="96">
        <v>47.46</v>
      </c>
      <c r="H20" s="96">
        <f t="shared" si="0"/>
        <v>72.53999999999999</v>
      </c>
      <c r="I20" s="97">
        <v>0</v>
      </c>
      <c r="J20" s="96">
        <v>33.89</v>
      </c>
      <c r="K20" s="96">
        <f t="shared" si="1"/>
        <v>66.11</v>
      </c>
      <c r="L20" s="113">
        <v>49.66</v>
      </c>
      <c r="M20" s="90">
        <v>20</v>
      </c>
      <c r="N20" s="90">
        <v>13</v>
      </c>
      <c r="O20" s="91">
        <f t="shared" si="2"/>
        <v>33</v>
      </c>
      <c r="P20" s="113">
        <v>50.41</v>
      </c>
      <c r="Q20" s="90">
        <v>40</v>
      </c>
      <c r="R20" s="91">
        <f t="shared" si="3"/>
        <v>40</v>
      </c>
      <c r="S20" s="98">
        <f t="shared" si="4"/>
        <v>211.64999999999998</v>
      </c>
      <c r="T20" s="99">
        <f t="shared" si="5"/>
        <v>13</v>
      </c>
      <c r="U20" s="99">
        <f t="shared" si="6"/>
        <v>13</v>
      </c>
    </row>
    <row r="21" spans="2:21" ht="12.75">
      <c r="B21" s="82">
        <v>4030</v>
      </c>
      <c r="C21" s="83" t="s">
        <v>194</v>
      </c>
      <c r="D21" s="83" t="s">
        <v>56</v>
      </c>
      <c r="E21" s="84" t="s">
        <v>212</v>
      </c>
      <c r="F21" s="95">
        <v>10</v>
      </c>
      <c r="G21" s="96">
        <v>52.17</v>
      </c>
      <c r="H21" s="96">
        <f t="shared" si="0"/>
        <v>57.83</v>
      </c>
      <c r="I21" s="97">
        <v>0</v>
      </c>
      <c r="J21" s="96">
        <v>34.52</v>
      </c>
      <c r="K21" s="96">
        <f t="shared" si="1"/>
        <v>65.47999999999999</v>
      </c>
      <c r="L21" s="113">
        <v>48.09</v>
      </c>
      <c r="M21" s="90">
        <v>24</v>
      </c>
      <c r="N21" s="90">
        <v>10</v>
      </c>
      <c r="O21" s="91">
        <f t="shared" si="2"/>
        <v>34</v>
      </c>
      <c r="P21" s="113">
        <v>49.9</v>
      </c>
      <c r="Q21" s="90">
        <v>49</v>
      </c>
      <c r="R21" s="91">
        <f t="shared" si="3"/>
        <v>49</v>
      </c>
      <c r="S21" s="98">
        <f t="shared" si="4"/>
        <v>206.31</v>
      </c>
      <c r="T21" s="99">
        <f t="shared" si="5"/>
        <v>14</v>
      </c>
      <c r="U21" s="99">
        <f t="shared" si="6"/>
        <v>14</v>
      </c>
    </row>
    <row r="22" spans="2:21" ht="12.75">
      <c r="B22" s="82">
        <v>4013</v>
      </c>
      <c r="C22" s="83" t="s">
        <v>215</v>
      </c>
      <c r="D22" s="83" t="s">
        <v>56</v>
      </c>
      <c r="E22" s="84" t="s">
        <v>216</v>
      </c>
      <c r="F22" s="95">
        <v>5</v>
      </c>
      <c r="G22" s="96">
        <v>53.11</v>
      </c>
      <c r="H22" s="96">
        <f t="shared" si="0"/>
        <v>61.89</v>
      </c>
      <c r="I22" s="97">
        <v>0</v>
      </c>
      <c r="J22" s="96">
        <v>40.79</v>
      </c>
      <c r="K22" s="96">
        <f t="shared" si="1"/>
        <v>59.21</v>
      </c>
      <c r="L22" s="113">
        <v>45.64</v>
      </c>
      <c r="M22" s="90">
        <v>28</v>
      </c>
      <c r="N22" s="90">
        <v>13</v>
      </c>
      <c r="O22" s="91">
        <f t="shared" si="2"/>
        <v>41</v>
      </c>
      <c r="P22" s="113">
        <v>57.78</v>
      </c>
      <c r="Q22" s="90">
        <v>34</v>
      </c>
      <c r="R22" s="91">
        <f t="shared" si="3"/>
        <v>34</v>
      </c>
      <c r="S22" s="98">
        <f t="shared" si="4"/>
        <v>196.1</v>
      </c>
      <c r="T22" s="99">
        <f t="shared" si="5"/>
        <v>15</v>
      </c>
      <c r="U22" s="99">
        <f t="shared" si="6"/>
        <v>15</v>
      </c>
    </row>
    <row r="23" spans="2:21" ht="12.75">
      <c r="B23" s="82">
        <v>4019</v>
      </c>
      <c r="C23" s="83" t="s">
        <v>204</v>
      </c>
      <c r="D23" s="83" t="s">
        <v>58</v>
      </c>
      <c r="E23" s="84" t="s">
        <v>205</v>
      </c>
      <c r="F23" s="95">
        <v>0</v>
      </c>
      <c r="G23" s="96">
        <v>53.67</v>
      </c>
      <c r="H23" s="96">
        <f t="shared" si="0"/>
        <v>66.33</v>
      </c>
      <c r="I23" s="97">
        <v>0</v>
      </c>
      <c r="J23" s="96">
        <v>34.36</v>
      </c>
      <c r="K23" s="96">
        <f t="shared" si="1"/>
        <v>65.64</v>
      </c>
      <c r="L23" s="113">
        <v>45.46</v>
      </c>
      <c r="M23" s="90">
        <v>27</v>
      </c>
      <c r="N23" s="90">
        <v>16</v>
      </c>
      <c r="O23" s="91">
        <f t="shared" si="2"/>
        <v>43</v>
      </c>
      <c r="P23" s="113">
        <v>44.61</v>
      </c>
      <c r="Q23" s="90">
        <v>20</v>
      </c>
      <c r="R23" s="91">
        <f t="shared" si="3"/>
        <v>20</v>
      </c>
      <c r="S23" s="98">
        <f t="shared" si="4"/>
        <v>194.97</v>
      </c>
      <c r="T23" s="99">
        <f t="shared" si="5"/>
        <v>16</v>
      </c>
      <c r="U23" s="99">
        <f t="shared" si="6"/>
        <v>16</v>
      </c>
    </row>
    <row r="24" spans="2:21" ht="12.75">
      <c r="B24" s="82">
        <v>4006</v>
      </c>
      <c r="C24" s="83" t="s">
        <v>73</v>
      </c>
      <c r="D24" s="83" t="s">
        <v>55</v>
      </c>
      <c r="E24" s="84" t="s">
        <v>189</v>
      </c>
      <c r="F24" s="95">
        <v>0</v>
      </c>
      <c r="G24" s="96">
        <v>46.42</v>
      </c>
      <c r="H24" s="96">
        <f t="shared" si="0"/>
        <v>73.58</v>
      </c>
      <c r="I24" s="97">
        <v>0</v>
      </c>
      <c r="J24" s="96">
        <v>35.5</v>
      </c>
      <c r="K24" s="96">
        <f t="shared" si="1"/>
        <v>64.5</v>
      </c>
      <c r="L24" s="113">
        <v>42.98</v>
      </c>
      <c r="M24" s="90">
        <v>6</v>
      </c>
      <c r="N24" s="90">
        <v>3</v>
      </c>
      <c r="O24" s="91">
        <f t="shared" si="2"/>
        <v>9</v>
      </c>
      <c r="P24" s="113">
        <v>52.47</v>
      </c>
      <c r="Q24" s="90">
        <v>42</v>
      </c>
      <c r="R24" s="91">
        <f t="shared" si="3"/>
        <v>42</v>
      </c>
      <c r="S24" s="98">
        <f t="shared" si="4"/>
        <v>189.07999999999998</v>
      </c>
      <c r="T24" s="99">
        <f t="shared" si="5"/>
        <v>17</v>
      </c>
      <c r="U24" s="99">
        <f t="shared" si="6"/>
        <v>17</v>
      </c>
    </row>
    <row r="25" spans="2:21" ht="12.75">
      <c r="B25" s="82">
        <v>4018</v>
      </c>
      <c r="C25" s="83" t="s">
        <v>194</v>
      </c>
      <c r="D25" s="83" t="s">
        <v>56</v>
      </c>
      <c r="E25" s="84" t="s">
        <v>206</v>
      </c>
      <c r="F25" s="95">
        <v>0</v>
      </c>
      <c r="G25" s="96">
        <v>49.12</v>
      </c>
      <c r="H25" s="96">
        <f t="shared" si="0"/>
        <v>70.88</v>
      </c>
      <c r="I25" s="97">
        <v>5</v>
      </c>
      <c r="J25" s="96">
        <v>35.88</v>
      </c>
      <c r="K25" s="96">
        <f t="shared" si="1"/>
        <v>59.120000000000005</v>
      </c>
      <c r="L25" s="113">
        <v>49.47</v>
      </c>
      <c r="M25" s="90">
        <v>29</v>
      </c>
      <c r="N25" s="90">
        <v>5</v>
      </c>
      <c r="O25" s="91">
        <f t="shared" si="2"/>
        <v>34</v>
      </c>
      <c r="P25" s="113">
        <v>40.68</v>
      </c>
      <c r="Q25" s="90">
        <v>25</v>
      </c>
      <c r="R25" s="91">
        <f t="shared" si="3"/>
        <v>25</v>
      </c>
      <c r="S25" s="98">
        <f t="shared" si="4"/>
        <v>189</v>
      </c>
      <c r="T25" s="99">
        <f t="shared" si="5"/>
        <v>18</v>
      </c>
      <c r="U25" s="99">
        <f t="shared" si="6"/>
        <v>18</v>
      </c>
    </row>
    <row r="26" spans="2:21" ht="12.75">
      <c r="B26" s="82">
        <v>4004</v>
      </c>
      <c r="C26" s="83" t="s">
        <v>217</v>
      </c>
      <c r="D26" s="83" t="s">
        <v>56</v>
      </c>
      <c r="E26" s="84" t="s">
        <v>218</v>
      </c>
      <c r="F26" s="95">
        <v>0</v>
      </c>
      <c r="G26" s="96">
        <v>55.29</v>
      </c>
      <c r="H26" s="96">
        <f t="shared" si="0"/>
        <v>64.71000000000001</v>
      </c>
      <c r="I26" s="97">
        <v>5</v>
      </c>
      <c r="J26" s="96">
        <v>42.5</v>
      </c>
      <c r="K26" s="96">
        <f t="shared" si="1"/>
        <v>52.5</v>
      </c>
      <c r="L26" s="113">
        <v>46.98</v>
      </c>
      <c r="M26" s="90">
        <v>27</v>
      </c>
      <c r="N26" s="90">
        <v>13</v>
      </c>
      <c r="O26" s="91">
        <f t="shared" si="2"/>
        <v>40</v>
      </c>
      <c r="P26" s="113">
        <v>36.1</v>
      </c>
      <c r="Q26" s="90">
        <v>20</v>
      </c>
      <c r="R26" s="91">
        <f t="shared" si="3"/>
        <v>20</v>
      </c>
      <c r="S26" s="98">
        <f t="shared" si="4"/>
        <v>177.21</v>
      </c>
      <c r="T26" s="99">
        <f t="shared" si="5"/>
        <v>19</v>
      </c>
      <c r="U26" s="99">
        <f t="shared" si="6"/>
        <v>19</v>
      </c>
    </row>
    <row r="27" spans="2:21" ht="12.75">
      <c r="B27" s="82">
        <v>4032</v>
      </c>
      <c r="C27" s="83" t="s">
        <v>213</v>
      </c>
      <c r="D27" s="83" t="s">
        <v>57</v>
      </c>
      <c r="E27" s="84" t="s">
        <v>214</v>
      </c>
      <c r="F27" s="95">
        <v>10</v>
      </c>
      <c r="G27" s="96">
        <v>51.16</v>
      </c>
      <c r="H27" s="96">
        <f t="shared" si="0"/>
        <v>58.84</v>
      </c>
      <c r="I27" s="97">
        <v>0</v>
      </c>
      <c r="J27" s="96">
        <v>37.24</v>
      </c>
      <c r="K27" s="96">
        <f t="shared" si="1"/>
        <v>62.76</v>
      </c>
      <c r="L27" s="113">
        <v>44.03</v>
      </c>
      <c r="M27" s="90">
        <v>28</v>
      </c>
      <c r="N27" s="90">
        <v>16</v>
      </c>
      <c r="O27" s="91">
        <f t="shared" si="2"/>
        <v>44</v>
      </c>
      <c r="P27" s="113">
        <v>18.75</v>
      </c>
      <c r="Q27" s="90">
        <v>11</v>
      </c>
      <c r="R27" s="91">
        <f t="shared" si="3"/>
        <v>11</v>
      </c>
      <c r="S27" s="98">
        <f t="shared" si="4"/>
        <v>176.6</v>
      </c>
      <c r="T27" s="99">
        <f t="shared" si="5"/>
        <v>20</v>
      </c>
      <c r="U27" s="99">
        <f t="shared" si="6"/>
        <v>20</v>
      </c>
    </row>
    <row r="28" spans="2:21" ht="12.75">
      <c r="B28" s="82">
        <v>4022</v>
      </c>
      <c r="C28" s="83" t="s">
        <v>85</v>
      </c>
      <c r="D28" s="83" t="s">
        <v>55</v>
      </c>
      <c r="E28" s="84" t="s">
        <v>221</v>
      </c>
      <c r="F28" s="95">
        <v>0</v>
      </c>
      <c r="G28" s="96">
        <v>45.49</v>
      </c>
      <c r="H28" s="96">
        <f t="shared" si="0"/>
        <v>74.50999999999999</v>
      </c>
      <c r="I28" s="97">
        <v>0</v>
      </c>
      <c r="J28" s="96" t="s">
        <v>105</v>
      </c>
      <c r="K28" s="96">
        <f t="shared" si="1"/>
        <v>0</v>
      </c>
      <c r="L28" s="113">
        <v>42.11</v>
      </c>
      <c r="M28" s="90">
        <v>35</v>
      </c>
      <c r="N28" s="90">
        <v>20</v>
      </c>
      <c r="O28" s="91">
        <f t="shared" si="2"/>
        <v>55</v>
      </c>
      <c r="P28" s="113">
        <v>44.36</v>
      </c>
      <c r="Q28" s="90">
        <v>45</v>
      </c>
      <c r="R28" s="91">
        <f t="shared" si="3"/>
        <v>45</v>
      </c>
      <c r="S28" s="98">
        <f t="shared" si="4"/>
        <v>174.51</v>
      </c>
      <c r="T28" s="99">
        <f t="shared" si="5"/>
        <v>21</v>
      </c>
      <c r="U28" s="99">
        <f t="shared" si="6"/>
        <v>21</v>
      </c>
    </row>
    <row r="29" spans="2:21" ht="12.75">
      <c r="B29" s="82">
        <v>4027</v>
      </c>
      <c r="C29" s="83" t="s">
        <v>219</v>
      </c>
      <c r="D29" s="83" t="s">
        <v>65</v>
      </c>
      <c r="E29" s="84" t="s">
        <v>220</v>
      </c>
      <c r="F29" s="95">
        <v>15</v>
      </c>
      <c r="G29" s="96">
        <v>66.06</v>
      </c>
      <c r="H29" s="96">
        <f t="shared" si="0"/>
        <v>38.94</v>
      </c>
      <c r="I29" s="97">
        <v>0</v>
      </c>
      <c r="J29" s="96">
        <v>42.18</v>
      </c>
      <c r="K29" s="96">
        <f t="shared" si="1"/>
        <v>57.82</v>
      </c>
      <c r="L29" s="113">
        <v>48.38</v>
      </c>
      <c r="M29" s="90">
        <v>17</v>
      </c>
      <c r="N29" s="90">
        <v>10</v>
      </c>
      <c r="O29" s="91">
        <f t="shared" si="2"/>
        <v>27</v>
      </c>
      <c r="P29" s="113">
        <v>47.79</v>
      </c>
      <c r="Q29" s="90">
        <v>41</v>
      </c>
      <c r="R29" s="91">
        <f t="shared" si="3"/>
        <v>41</v>
      </c>
      <c r="S29" s="98">
        <f t="shared" si="4"/>
        <v>164.76</v>
      </c>
      <c r="T29" s="99">
        <f t="shared" si="5"/>
        <v>22</v>
      </c>
      <c r="U29" s="99">
        <f t="shared" si="6"/>
        <v>22</v>
      </c>
    </row>
    <row r="30" spans="2:21" ht="12.75">
      <c r="B30" s="82">
        <v>4011</v>
      </c>
      <c r="C30" s="83" t="s">
        <v>210</v>
      </c>
      <c r="D30" s="83" t="s">
        <v>55</v>
      </c>
      <c r="E30" s="84" t="s">
        <v>211</v>
      </c>
      <c r="F30" s="95">
        <v>10</v>
      </c>
      <c r="G30" s="96">
        <v>51.11</v>
      </c>
      <c r="H30" s="96">
        <f t="shared" si="0"/>
        <v>58.89</v>
      </c>
      <c r="I30" s="97">
        <v>0</v>
      </c>
      <c r="J30" s="96">
        <v>34.49</v>
      </c>
      <c r="K30" s="96">
        <f t="shared" si="1"/>
        <v>65.50999999999999</v>
      </c>
      <c r="L30" s="113">
        <v>47.06</v>
      </c>
      <c r="M30" s="90">
        <v>27</v>
      </c>
      <c r="N30" s="90">
        <v>4</v>
      </c>
      <c r="O30" s="91">
        <f t="shared" si="2"/>
        <v>31</v>
      </c>
      <c r="P30" s="113">
        <v>16.83</v>
      </c>
      <c r="Q30" s="90">
        <v>1</v>
      </c>
      <c r="R30" s="91">
        <f t="shared" si="3"/>
        <v>1</v>
      </c>
      <c r="S30" s="98">
        <f t="shared" si="4"/>
        <v>156.39999999999998</v>
      </c>
      <c r="T30" s="99">
        <f t="shared" si="5"/>
        <v>23</v>
      </c>
      <c r="U30" s="99">
        <f t="shared" si="6"/>
        <v>23</v>
      </c>
    </row>
    <row r="31" spans="2:21" ht="12.75">
      <c r="B31" s="82">
        <v>4014</v>
      </c>
      <c r="C31" s="83" t="s">
        <v>229</v>
      </c>
      <c r="D31" s="83" t="s">
        <v>59</v>
      </c>
      <c r="E31" s="84" t="s">
        <v>230</v>
      </c>
      <c r="F31" s="95">
        <v>5</v>
      </c>
      <c r="G31" s="96">
        <v>74.15</v>
      </c>
      <c r="H31" s="96">
        <f t="shared" si="0"/>
        <v>40.849999999999994</v>
      </c>
      <c r="I31" s="97">
        <v>5</v>
      </c>
      <c r="J31" s="96">
        <v>45.93</v>
      </c>
      <c r="K31" s="96">
        <f t="shared" si="1"/>
        <v>49.07</v>
      </c>
      <c r="L31" s="113">
        <v>49.99</v>
      </c>
      <c r="M31" s="90">
        <v>15</v>
      </c>
      <c r="N31" s="90">
        <v>5</v>
      </c>
      <c r="O31" s="91">
        <f t="shared" si="2"/>
        <v>20</v>
      </c>
      <c r="P31" s="113">
        <v>49.37</v>
      </c>
      <c r="Q31" s="90">
        <v>40</v>
      </c>
      <c r="R31" s="91">
        <f t="shared" si="3"/>
        <v>40</v>
      </c>
      <c r="S31" s="98">
        <f t="shared" si="4"/>
        <v>149.92</v>
      </c>
      <c r="T31" s="99">
        <f t="shared" si="5"/>
        <v>24</v>
      </c>
      <c r="U31" s="99">
        <f t="shared" si="6"/>
        <v>24</v>
      </c>
    </row>
    <row r="32" spans="2:21" ht="12.75">
      <c r="B32" s="82">
        <v>4024</v>
      </c>
      <c r="C32" s="83" t="s">
        <v>227</v>
      </c>
      <c r="D32" s="83" t="s">
        <v>58</v>
      </c>
      <c r="E32" s="84" t="s">
        <v>228</v>
      </c>
      <c r="F32" s="95">
        <v>0</v>
      </c>
      <c r="G32" s="96" t="s">
        <v>105</v>
      </c>
      <c r="H32" s="96">
        <f t="shared" si="0"/>
        <v>0</v>
      </c>
      <c r="I32" s="97">
        <v>0</v>
      </c>
      <c r="J32" s="96">
        <v>36.55</v>
      </c>
      <c r="K32" s="96">
        <f t="shared" si="1"/>
        <v>63.45</v>
      </c>
      <c r="L32" s="113">
        <v>42.21</v>
      </c>
      <c r="M32" s="90">
        <v>20</v>
      </c>
      <c r="N32" s="90">
        <v>20</v>
      </c>
      <c r="O32" s="91">
        <f t="shared" si="2"/>
        <v>40</v>
      </c>
      <c r="P32" s="113">
        <v>44.62</v>
      </c>
      <c r="Q32" s="90">
        <v>42</v>
      </c>
      <c r="R32" s="91">
        <f t="shared" si="3"/>
        <v>42</v>
      </c>
      <c r="S32" s="98">
        <f t="shared" si="4"/>
        <v>145.45</v>
      </c>
      <c r="T32" s="99">
        <f t="shared" si="5"/>
        <v>25</v>
      </c>
      <c r="U32" s="99">
        <f t="shared" si="6"/>
        <v>25</v>
      </c>
    </row>
    <row r="33" spans="2:21" ht="12.75">
      <c r="B33" s="82">
        <v>4003</v>
      </c>
      <c r="C33" s="83" t="s">
        <v>222</v>
      </c>
      <c r="D33" s="83" t="s">
        <v>56</v>
      </c>
      <c r="E33" s="84" t="s">
        <v>223</v>
      </c>
      <c r="F33" s="95">
        <v>0</v>
      </c>
      <c r="G33" s="96">
        <v>52.74</v>
      </c>
      <c r="H33" s="96">
        <f t="shared" si="0"/>
        <v>67.25999999999999</v>
      </c>
      <c r="I33" s="97">
        <v>0</v>
      </c>
      <c r="J33" s="96" t="s">
        <v>105</v>
      </c>
      <c r="K33" s="96">
        <f t="shared" si="1"/>
        <v>0</v>
      </c>
      <c r="L33" s="113">
        <v>52.9</v>
      </c>
      <c r="M33" s="90">
        <v>25</v>
      </c>
      <c r="N33" s="90">
        <v>10</v>
      </c>
      <c r="O33" s="91">
        <f t="shared" si="2"/>
        <v>35</v>
      </c>
      <c r="P33" s="113">
        <v>54.3</v>
      </c>
      <c r="Q33" s="90">
        <v>38</v>
      </c>
      <c r="R33" s="91">
        <f t="shared" si="3"/>
        <v>38</v>
      </c>
      <c r="S33" s="98">
        <f t="shared" si="4"/>
        <v>140.26</v>
      </c>
      <c r="T33" s="99">
        <f t="shared" si="5"/>
        <v>26</v>
      </c>
      <c r="U33" s="99">
        <f t="shared" si="6"/>
        <v>26</v>
      </c>
    </row>
    <row r="34" spans="2:21" ht="12.75">
      <c r="B34" s="82">
        <v>4009</v>
      </c>
      <c r="C34" s="83" t="s">
        <v>224</v>
      </c>
      <c r="D34" s="83" t="s">
        <v>66</v>
      </c>
      <c r="E34" s="84" t="s">
        <v>225</v>
      </c>
      <c r="F34" s="95">
        <v>5</v>
      </c>
      <c r="G34" s="96">
        <v>60.38</v>
      </c>
      <c r="H34" s="96">
        <f t="shared" si="0"/>
        <v>54.62</v>
      </c>
      <c r="I34" s="97">
        <v>0</v>
      </c>
      <c r="J34" s="96" t="s">
        <v>105</v>
      </c>
      <c r="K34" s="96">
        <f t="shared" si="1"/>
        <v>0</v>
      </c>
      <c r="L34" s="113">
        <v>47.07</v>
      </c>
      <c r="M34" s="90">
        <v>21</v>
      </c>
      <c r="N34" s="90">
        <v>13</v>
      </c>
      <c r="O34" s="91">
        <f t="shared" si="2"/>
        <v>34</v>
      </c>
      <c r="P34" s="113">
        <v>44.16</v>
      </c>
      <c r="Q34" s="90">
        <v>41</v>
      </c>
      <c r="R34" s="91">
        <f t="shared" si="3"/>
        <v>41</v>
      </c>
      <c r="S34" s="98">
        <f t="shared" si="4"/>
        <v>129.62</v>
      </c>
      <c r="T34" s="99">
        <f t="shared" si="5"/>
        <v>27</v>
      </c>
      <c r="U34" s="99">
        <f t="shared" si="6"/>
        <v>27</v>
      </c>
    </row>
    <row r="35" spans="2:21" ht="12.75">
      <c r="B35" s="82">
        <v>4001</v>
      </c>
      <c r="C35" s="83" t="s">
        <v>185</v>
      </c>
      <c r="D35" s="83" t="s">
        <v>56</v>
      </c>
      <c r="E35" s="84" t="s">
        <v>231</v>
      </c>
      <c r="F35" s="95">
        <v>0</v>
      </c>
      <c r="G35" s="96" t="s">
        <v>105</v>
      </c>
      <c r="H35" s="96">
        <f t="shared" si="0"/>
        <v>0</v>
      </c>
      <c r="I35" s="97">
        <v>10</v>
      </c>
      <c r="J35" s="96">
        <v>49.36</v>
      </c>
      <c r="K35" s="96">
        <f t="shared" si="1"/>
        <v>40.64</v>
      </c>
      <c r="L35" s="113">
        <v>47.09</v>
      </c>
      <c r="M35" s="90">
        <v>24</v>
      </c>
      <c r="N35" s="90">
        <v>13</v>
      </c>
      <c r="O35" s="91">
        <f t="shared" si="2"/>
        <v>37</v>
      </c>
      <c r="P35" s="113">
        <v>57.26</v>
      </c>
      <c r="Q35" s="90">
        <v>28</v>
      </c>
      <c r="R35" s="91">
        <f t="shared" si="3"/>
        <v>28</v>
      </c>
      <c r="S35" s="98">
        <f t="shared" si="4"/>
        <v>105.64</v>
      </c>
      <c r="T35" s="99">
        <f t="shared" si="5"/>
        <v>28</v>
      </c>
      <c r="U35" s="99">
        <f t="shared" si="6"/>
        <v>28</v>
      </c>
    </row>
    <row r="36" spans="2:21" ht="12.75">
      <c r="B36" s="82">
        <v>4020</v>
      </c>
      <c r="C36" s="83" t="s">
        <v>75</v>
      </c>
      <c r="D36" s="83" t="s">
        <v>54</v>
      </c>
      <c r="E36" s="84" t="s">
        <v>226</v>
      </c>
      <c r="F36" s="95">
        <v>0</v>
      </c>
      <c r="G36" s="96" t="s">
        <v>105</v>
      </c>
      <c r="H36" s="96">
        <f t="shared" si="0"/>
        <v>0</v>
      </c>
      <c r="I36" s="97">
        <v>0</v>
      </c>
      <c r="J36" s="96">
        <v>36.01</v>
      </c>
      <c r="K36" s="96">
        <f t="shared" si="1"/>
        <v>63.99</v>
      </c>
      <c r="L36" s="113">
        <v>47.55</v>
      </c>
      <c r="M36" s="90">
        <v>27</v>
      </c>
      <c r="N36" s="90">
        <v>10</v>
      </c>
      <c r="O36" s="91">
        <f t="shared" si="2"/>
        <v>37</v>
      </c>
      <c r="P36" s="113" t="s">
        <v>112</v>
      </c>
      <c r="Q36" s="90">
        <v>0</v>
      </c>
      <c r="R36" s="91">
        <f t="shared" si="3"/>
        <v>0</v>
      </c>
      <c r="S36" s="98">
        <f t="shared" si="4"/>
        <v>100.99000000000001</v>
      </c>
      <c r="T36" s="99">
        <f t="shared" si="5"/>
        <v>29</v>
      </c>
      <c r="U36" s="99">
        <f t="shared" si="6"/>
        <v>29</v>
      </c>
    </row>
    <row r="37" spans="2:21" ht="12.75">
      <c r="B37" s="82">
        <v>4023</v>
      </c>
      <c r="C37" s="83" t="s">
        <v>177</v>
      </c>
      <c r="D37" s="83" t="s">
        <v>60</v>
      </c>
      <c r="E37" s="84" t="s">
        <v>232</v>
      </c>
      <c r="F37" s="95">
        <v>0</v>
      </c>
      <c r="G37" s="96" t="s">
        <v>112</v>
      </c>
      <c r="H37" s="96">
        <f t="shared" si="0"/>
        <v>0</v>
      </c>
      <c r="I37" s="97">
        <v>0</v>
      </c>
      <c r="J37" s="96" t="s">
        <v>112</v>
      </c>
      <c r="K37" s="96">
        <f t="shared" si="1"/>
        <v>0</v>
      </c>
      <c r="L37" s="113" t="s">
        <v>112</v>
      </c>
      <c r="M37" s="90">
        <v>0</v>
      </c>
      <c r="N37" s="90">
        <v>0</v>
      </c>
      <c r="O37" s="91">
        <f t="shared" si="2"/>
        <v>0</v>
      </c>
      <c r="P37" s="113" t="s">
        <v>112</v>
      </c>
      <c r="Q37" s="90">
        <v>0</v>
      </c>
      <c r="R37" s="91">
        <f t="shared" si="3"/>
        <v>0</v>
      </c>
      <c r="S37" s="98">
        <f t="shared" si="4"/>
        <v>0</v>
      </c>
      <c r="T37" s="99">
        <f t="shared" si="5"/>
        <v>30</v>
      </c>
      <c r="U37" s="99" t="str">
        <f t="shared" si="6"/>
        <v>—</v>
      </c>
    </row>
    <row r="38" spans="2:21" ht="12.75">
      <c r="B38" s="82">
        <v>4025</v>
      </c>
      <c r="C38" s="83" t="s">
        <v>233</v>
      </c>
      <c r="D38" s="83" t="s">
        <v>58</v>
      </c>
      <c r="E38" s="84" t="s">
        <v>234</v>
      </c>
      <c r="F38" s="95">
        <v>0</v>
      </c>
      <c r="G38" s="96" t="s">
        <v>112</v>
      </c>
      <c r="H38" s="96">
        <f t="shared" si="0"/>
        <v>0</v>
      </c>
      <c r="I38" s="97">
        <v>0</v>
      </c>
      <c r="J38" s="96" t="s">
        <v>105</v>
      </c>
      <c r="K38" s="96">
        <f t="shared" si="1"/>
        <v>0</v>
      </c>
      <c r="L38" s="113" t="s">
        <v>112</v>
      </c>
      <c r="M38" s="90">
        <v>0</v>
      </c>
      <c r="N38" s="90">
        <v>0</v>
      </c>
      <c r="O38" s="91">
        <f t="shared" si="2"/>
        <v>0</v>
      </c>
      <c r="P38" s="113" t="s">
        <v>112</v>
      </c>
      <c r="Q38" s="90">
        <v>0</v>
      </c>
      <c r="R38" s="91">
        <f t="shared" si="3"/>
        <v>0</v>
      </c>
      <c r="S38" s="98">
        <f t="shared" si="4"/>
        <v>0</v>
      </c>
      <c r="T38" s="99">
        <f t="shared" si="5"/>
        <v>31</v>
      </c>
      <c r="U38" s="99" t="str">
        <f t="shared" si="6"/>
        <v>—</v>
      </c>
    </row>
    <row r="39" spans="2:21" ht="12.75">
      <c r="B39" s="82">
        <v>4029</v>
      </c>
      <c r="C39" s="83" t="s">
        <v>235</v>
      </c>
      <c r="D39" s="83" t="s">
        <v>65</v>
      </c>
      <c r="E39" s="84" t="s">
        <v>236</v>
      </c>
      <c r="F39" s="95">
        <v>0</v>
      </c>
      <c r="G39" s="96" t="s">
        <v>112</v>
      </c>
      <c r="H39" s="96">
        <f t="shared" si="0"/>
        <v>0</v>
      </c>
      <c r="I39" s="97">
        <v>0</v>
      </c>
      <c r="J39" s="96" t="s">
        <v>112</v>
      </c>
      <c r="K39" s="96">
        <f t="shared" si="1"/>
        <v>0</v>
      </c>
      <c r="L39" s="113" t="s">
        <v>112</v>
      </c>
      <c r="M39" s="90">
        <v>0</v>
      </c>
      <c r="N39" s="90">
        <v>0</v>
      </c>
      <c r="O39" s="91">
        <f t="shared" si="2"/>
        <v>0</v>
      </c>
      <c r="P39" s="113" t="s">
        <v>112</v>
      </c>
      <c r="Q39" s="90">
        <v>0</v>
      </c>
      <c r="R39" s="91">
        <f t="shared" si="3"/>
        <v>0</v>
      </c>
      <c r="S39" s="98">
        <f t="shared" si="4"/>
        <v>0</v>
      </c>
      <c r="T39" s="99">
        <f t="shared" si="5"/>
        <v>32</v>
      </c>
      <c r="U39" s="99" t="str">
        <f t="shared" si="6"/>
        <v>—</v>
      </c>
    </row>
    <row r="40" spans="2:21" ht="13.5" thickBot="1">
      <c r="B40" s="100"/>
      <c r="C40" s="101"/>
      <c r="D40" s="101"/>
      <c r="E40" s="102"/>
      <c r="F40" s="103"/>
      <c r="G40" s="101"/>
      <c r="H40" s="101"/>
      <c r="I40" s="103"/>
      <c r="J40" s="101"/>
      <c r="K40" s="101"/>
      <c r="L40" s="103"/>
      <c r="M40" s="101"/>
      <c r="N40" s="101"/>
      <c r="O40" s="104"/>
      <c r="P40" s="103"/>
      <c r="Q40" s="101"/>
      <c r="R40" s="104"/>
      <c r="S40" s="105"/>
      <c r="T40" s="106"/>
      <c r="U40" s="106"/>
    </row>
  </sheetData>
  <sheetProtection/>
  <mergeCells count="11">
    <mergeCell ref="L6:O6"/>
    <mergeCell ref="P6:R6"/>
    <mergeCell ref="S6:S7"/>
    <mergeCell ref="T6:T7"/>
    <mergeCell ref="U6:U7"/>
    <mergeCell ref="B6:B7"/>
    <mergeCell ref="C6:C7"/>
    <mergeCell ref="D6:D7"/>
    <mergeCell ref="E6:E7"/>
    <mergeCell ref="F6:H6"/>
    <mergeCell ref="I6:K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40" customWidth="1"/>
    <col min="2" max="2" width="5.125" style="39" customWidth="1"/>
    <col min="3" max="3" width="17.75390625" style="40" customWidth="1"/>
    <col min="4" max="4" width="14.75390625" style="40" customWidth="1"/>
    <col min="5" max="5" width="25.75390625" style="40" customWidth="1"/>
    <col min="6" max="19" width="7.75390625" style="40" customWidth="1"/>
    <col min="20" max="20" width="6.75390625" style="40" hidden="1" customWidth="1"/>
    <col min="21" max="21" width="6.75390625" style="40" customWidth="1"/>
    <col min="22" max="16384" width="9.125" style="40" customWidth="1"/>
  </cols>
  <sheetData>
    <row r="1" ht="5.25" customHeight="1"/>
    <row r="2" spans="2:21" ht="18.75">
      <c r="B2" s="107" t="str">
        <f>Title!D5</f>
        <v>Чемпионат России</v>
      </c>
      <c r="C2" s="42"/>
      <c r="D2" s="42"/>
      <c r="F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5" ht="15">
      <c r="B3" s="45" t="str">
        <f>'AA-Maxi'!B3</f>
        <v>многоборье</v>
      </c>
      <c r="E3" s="46"/>
    </row>
    <row r="4" spans="2:19" s="39" customFormat="1" ht="12.75">
      <c r="B4" s="47" t="s">
        <v>237</v>
      </c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2"/>
    </row>
    <row r="5" spans="5:19" s="39" customFormat="1" ht="13.5" thickBot="1">
      <c r="E5" s="46"/>
      <c r="F5" s="109"/>
      <c r="G5" s="109"/>
      <c r="H5" s="109"/>
      <c r="I5" s="109"/>
      <c r="J5" s="110"/>
      <c r="K5" s="109"/>
      <c r="L5" s="109"/>
      <c r="M5" s="110"/>
      <c r="N5" s="109"/>
      <c r="O5" s="109"/>
      <c r="P5" s="109"/>
      <c r="Q5" s="109"/>
      <c r="R5" s="109"/>
      <c r="S5" s="52"/>
    </row>
    <row r="6" spans="2:21" ht="13.5" customHeight="1">
      <c r="B6" s="58" t="s">
        <v>25</v>
      </c>
      <c r="C6" s="59" t="s">
        <v>26</v>
      </c>
      <c r="D6" s="60" t="s">
        <v>27</v>
      </c>
      <c r="E6" s="61" t="s">
        <v>28</v>
      </c>
      <c r="F6" s="62" t="s">
        <v>29</v>
      </c>
      <c r="G6" s="63"/>
      <c r="H6" s="63"/>
      <c r="I6" s="65" t="s">
        <v>30</v>
      </c>
      <c r="J6" s="63"/>
      <c r="K6" s="63"/>
      <c r="L6" s="65" t="s">
        <v>38</v>
      </c>
      <c r="M6" s="63"/>
      <c r="N6" s="63"/>
      <c r="O6" s="66"/>
      <c r="P6" s="65" t="s">
        <v>39</v>
      </c>
      <c r="Q6" s="63"/>
      <c r="R6" s="66"/>
      <c r="S6" s="67" t="s">
        <v>40</v>
      </c>
      <c r="T6" s="69" t="s">
        <v>33</v>
      </c>
      <c r="U6" s="69" t="s">
        <v>33</v>
      </c>
    </row>
    <row r="7" spans="2:21" ht="34.5" thickBot="1">
      <c r="B7" s="70"/>
      <c r="C7" s="71"/>
      <c r="D7" s="72"/>
      <c r="E7" s="73"/>
      <c r="F7" s="74" t="s">
        <v>34</v>
      </c>
      <c r="G7" s="75" t="s">
        <v>35</v>
      </c>
      <c r="H7" s="75" t="s">
        <v>41</v>
      </c>
      <c r="I7" s="77" t="s">
        <v>34</v>
      </c>
      <c r="J7" s="75" t="s">
        <v>35</v>
      </c>
      <c r="K7" s="75" t="s">
        <v>41</v>
      </c>
      <c r="L7" s="77" t="s">
        <v>35</v>
      </c>
      <c r="M7" s="75" t="s">
        <v>42</v>
      </c>
      <c r="N7" s="75" t="s">
        <v>43</v>
      </c>
      <c r="O7" s="78" t="s">
        <v>41</v>
      </c>
      <c r="P7" s="77" t="s">
        <v>35</v>
      </c>
      <c r="Q7" s="75" t="s">
        <v>44</v>
      </c>
      <c r="R7" s="78" t="s">
        <v>41</v>
      </c>
      <c r="S7" s="111"/>
      <c r="T7" s="112"/>
      <c r="U7" s="112"/>
    </row>
    <row r="8" spans="2:21" ht="12.75">
      <c r="B8" s="82">
        <v>3020</v>
      </c>
      <c r="C8" s="83" t="s">
        <v>81</v>
      </c>
      <c r="D8" s="83" t="s">
        <v>57</v>
      </c>
      <c r="E8" s="84" t="s">
        <v>238</v>
      </c>
      <c r="F8" s="95">
        <v>0</v>
      </c>
      <c r="G8" s="96">
        <v>44.23</v>
      </c>
      <c r="H8" s="96">
        <f aca="true" t="shared" si="0" ref="H8:H34">IF(OR(G8="снят",G8="н/я",G8="н/ф",G8=0),0,120-G8-F8)</f>
        <v>75.77000000000001</v>
      </c>
      <c r="I8" s="97">
        <v>0</v>
      </c>
      <c r="J8" s="96">
        <v>32.04</v>
      </c>
      <c r="K8" s="96">
        <f aca="true" t="shared" si="1" ref="K8:K34">IF(OR(J8="снят",J8="н/я",J8="н/ф",J8=0),0,100-J8-I8)</f>
        <v>67.96000000000001</v>
      </c>
      <c r="L8" s="113">
        <v>46.57</v>
      </c>
      <c r="M8" s="90">
        <v>35</v>
      </c>
      <c r="N8" s="90">
        <v>20</v>
      </c>
      <c r="O8" s="91">
        <f aca="true" t="shared" si="2" ref="O8:O34">IF(OR(L8="снят",L8="н/я",L8="н/ф",L8=0),0,M8+N8)</f>
        <v>55</v>
      </c>
      <c r="P8" s="113">
        <v>49.19</v>
      </c>
      <c r="Q8" s="90">
        <v>51</v>
      </c>
      <c r="R8" s="91">
        <f aca="true" t="shared" si="3" ref="R8:R34">IF(OR(P8="снят",P8="н/я",P8="н/ф",P8=0),0,Q8)</f>
        <v>51</v>
      </c>
      <c r="S8" s="92">
        <f aca="true" t="shared" si="4" ref="S8:S34">SUMIF($7:$7,"баллы",$A8:$IV8)</f>
        <v>249.73000000000002</v>
      </c>
      <c r="T8" s="94">
        <v>1</v>
      </c>
      <c r="U8" s="94">
        <f>IF(S8=0,"—",1)</f>
        <v>1</v>
      </c>
    </row>
    <row r="9" spans="2:21" ht="12.75">
      <c r="B9" s="82">
        <v>3016</v>
      </c>
      <c r="C9" s="83" t="s">
        <v>241</v>
      </c>
      <c r="D9" s="83" t="s">
        <v>62</v>
      </c>
      <c r="E9" s="84" t="s">
        <v>242</v>
      </c>
      <c r="F9" s="95">
        <v>5</v>
      </c>
      <c r="G9" s="96">
        <v>44.82</v>
      </c>
      <c r="H9" s="96">
        <f t="shared" si="0"/>
        <v>70.18</v>
      </c>
      <c r="I9" s="97">
        <v>0</v>
      </c>
      <c r="J9" s="96">
        <v>32.05</v>
      </c>
      <c r="K9" s="96">
        <f t="shared" si="1"/>
        <v>67.95</v>
      </c>
      <c r="L9" s="113">
        <v>46.35</v>
      </c>
      <c r="M9" s="90">
        <v>30</v>
      </c>
      <c r="N9" s="90">
        <v>13</v>
      </c>
      <c r="O9" s="91">
        <f t="shared" si="2"/>
        <v>43</v>
      </c>
      <c r="P9" s="113">
        <v>46.07</v>
      </c>
      <c r="Q9" s="90">
        <v>40</v>
      </c>
      <c r="R9" s="91">
        <f t="shared" si="3"/>
        <v>40</v>
      </c>
      <c r="S9" s="98">
        <f t="shared" si="4"/>
        <v>221.13</v>
      </c>
      <c r="T9" s="99">
        <f aca="true" t="shared" si="5" ref="T9:T34">T8+1</f>
        <v>2</v>
      </c>
      <c r="U9" s="99">
        <f aca="true" t="shared" si="6" ref="U9:U34">IF(S9=0,"—",U8+1)</f>
        <v>2</v>
      </c>
    </row>
    <row r="10" spans="2:21" ht="12.75">
      <c r="B10" s="82">
        <v>3013</v>
      </c>
      <c r="C10" s="83" t="s">
        <v>245</v>
      </c>
      <c r="D10" s="83" t="s">
        <v>68</v>
      </c>
      <c r="E10" s="84" t="s">
        <v>246</v>
      </c>
      <c r="F10" s="95">
        <v>5</v>
      </c>
      <c r="G10" s="96">
        <v>51.34</v>
      </c>
      <c r="H10" s="96">
        <f t="shared" si="0"/>
        <v>63.66</v>
      </c>
      <c r="I10" s="97">
        <v>0</v>
      </c>
      <c r="J10" s="96">
        <v>36.43</v>
      </c>
      <c r="K10" s="96">
        <f t="shared" si="1"/>
        <v>63.57</v>
      </c>
      <c r="L10" s="113">
        <v>44.8</v>
      </c>
      <c r="M10" s="90">
        <v>27</v>
      </c>
      <c r="N10" s="90">
        <v>13</v>
      </c>
      <c r="O10" s="91">
        <f t="shared" si="2"/>
        <v>40</v>
      </c>
      <c r="P10" s="113">
        <v>50.66</v>
      </c>
      <c r="Q10" s="90">
        <v>46</v>
      </c>
      <c r="R10" s="91">
        <f t="shared" si="3"/>
        <v>46</v>
      </c>
      <c r="S10" s="98">
        <f t="shared" si="4"/>
        <v>213.23</v>
      </c>
      <c r="T10" s="99">
        <f t="shared" si="5"/>
        <v>3</v>
      </c>
      <c r="U10" s="99">
        <f t="shared" si="6"/>
        <v>3</v>
      </c>
    </row>
    <row r="11" spans="2:21" ht="12.75">
      <c r="B11" s="82">
        <v>3009</v>
      </c>
      <c r="C11" s="83" t="s">
        <v>122</v>
      </c>
      <c r="D11" s="83" t="s">
        <v>55</v>
      </c>
      <c r="E11" s="84" t="s">
        <v>248</v>
      </c>
      <c r="F11" s="95">
        <v>5</v>
      </c>
      <c r="G11" s="96">
        <v>52.37</v>
      </c>
      <c r="H11" s="96">
        <f t="shared" si="0"/>
        <v>62.629999999999995</v>
      </c>
      <c r="I11" s="97">
        <v>0</v>
      </c>
      <c r="J11" s="96">
        <v>38.01</v>
      </c>
      <c r="K11" s="96">
        <f t="shared" si="1"/>
        <v>61.99</v>
      </c>
      <c r="L11" s="113">
        <v>44.18</v>
      </c>
      <c r="M11" s="90">
        <v>27</v>
      </c>
      <c r="N11" s="90">
        <v>16</v>
      </c>
      <c r="O11" s="91">
        <f t="shared" si="2"/>
        <v>43</v>
      </c>
      <c r="P11" s="113">
        <v>52</v>
      </c>
      <c r="Q11" s="90">
        <v>38</v>
      </c>
      <c r="R11" s="91">
        <f t="shared" si="3"/>
        <v>38</v>
      </c>
      <c r="S11" s="98">
        <f t="shared" si="4"/>
        <v>205.62</v>
      </c>
      <c r="T11" s="99">
        <f t="shared" si="5"/>
        <v>4</v>
      </c>
      <c r="U11" s="99">
        <f t="shared" si="6"/>
        <v>4</v>
      </c>
    </row>
    <row r="12" spans="2:21" ht="12.75">
      <c r="B12" s="82">
        <v>3023</v>
      </c>
      <c r="C12" s="83" t="s">
        <v>70</v>
      </c>
      <c r="D12" s="83" t="s">
        <v>54</v>
      </c>
      <c r="E12" s="84" t="s">
        <v>247</v>
      </c>
      <c r="F12" s="95">
        <v>0</v>
      </c>
      <c r="G12" s="96">
        <v>52.55</v>
      </c>
      <c r="H12" s="96">
        <f t="shared" si="0"/>
        <v>67.45</v>
      </c>
      <c r="I12" s="97">
        <v>5</v>
      </c>
      <c r="J12" s="96">
        <v>34.37</v>
      </c>
      <c r="K12" s="96">
        <f t="shared" si="1"/>
        <v>60.629999999999995</v>
      </c>
      <c r="L12" s="113">
        <v>47.14</v>
      </c>
      <c r="M12" s="90">
        <v>25</v>
      </c>
      <c r="N12" s="90">
        <v>4</v>
      </c>
      <c r="O12" s="91">
        <f t="shared" si="2"/>
        <v>29</v>
      </c>
      <c r="P12" s="113">
        <v>45.16</v>
      </c>
      <c r="Q12" s="90">
        <v>42</v>
      </c>
      <c r="R12" s="91">
        <f t="shared" si="3"/>
        <v>42</v>
      </c>
      <c r="S12" s="98">
        <f t="shared" si="4"/>
        <v>199.07999999999998</v>
      </c>
      <c r="T12" s="99">
        <f t="shared" si="5"/>
        <v>5</v>
      </c>
      <c r="U12" s="99">
        <f t="shared" si="6"/>
        <v>5</v>
      </c>
    </row>
    <row r="13" spans="2:21" ht="12.75">
      <c r="B13" s="82">
        <v>3024</v>
      </c>
      <c r="C13" s="83" t="s">
        <v>249</v>
      </c>
      <c r="D13" s="83" t="s">
        <v>68</v>
      </c>
      <c r="E13" s="84" t="s">
        <v>250</v>
      </c>
      <c r="F13" s="95">
        <v>5</v>
      </c>
      <c r="G13" s="96">
        <v>57.46</v>
      </c>
      <c r="H13" s="96">
        <f t="shared" si="0"/>
        <v>57.54</v>
      </c>
      <c r="I13" s="97">
        <v>0</v>
      </c>
      <c r="J13" s="96">
        <v>38.79</v>
      </c>
      <c r="K13" s="96">
        <f t="shared" si="1"/>
        <v>61.21</v>
      </c>
      <c r="L13" s="113">
        <v>46.56</v>
      </c>
      <c r="M13" s="90">
        <v>27</v>
      </c>
      <c r="N13" s="90">
        <v>13</v>
      </c>
      <c r="O13" s="91">
        <f t="shared" si="2"/>
        <v>40</v>
      </c>
      <c r="P13" s="113">
        <v>51.59</v>
      </c>
      <c r="Q13" s="90">
        <v>39</v>
      </c>
      <c r="R13" s="91">
        <f t="shared" si="3"/>
        <v>39</v>
      </c>
      <c r="S13" s="98">
        <f t="shared" si="4"/>
        <v>197.75</v>
      </c>
      <c r="T13" s="99">
        <f t="shared" si="5"/>
        <v>6</v>
      </c>
      <c r="U13" s="99">
        <f t="shared" si="6"/>
        <v>6</v>
      </c>
    </row>
    <row r="14" spans="2:21" ht="12.75">
      <c r="B14" s="82">
        <v>3007</v>
      </c>
      <c r="C14" s="83" t="s">
        <v>249</v>
      </c>
      <c r="D14" s="83" t="s">
        <v>68</v>
      </c>
      <c r="E14" s="84" t="s">
        <v>254</v>
      </c>
      <c r="F14" s="95">
        <v>5</v>
      </c>
      <c r="G14" s="96">
        <v>58.32</v>
      </c>
      <c r="H14" s="96">
        <f t="shared" si="0"/>
        <v>56.68</v>
      </c>
      <c r="I14" s="97">
        <v>0</v>
      </c>
      <c r="J14" s="96">
        <v>40.52</v>
      </c>
      <c r="K14" s="96">
        <f t="shared" si="1"/>
        <v>59.48</v>
      </c>
      <c r="L14" s="113">
        <v>45.18</v>
      </c>
      <c r="M14" s="90">
        <v>27</v>
      </c>
      <c r="N14" s="90">
        <v>16</v>
      </c>
      <c r="O14" s="91">
        <f t="shared" si="2"/>
        <v>43</v>
      </c>
      <c r="P14" s="113">
        <v>52.98</v>
      </c>
      <c r="Q14" s="90">
        <v>36</v>
      </c>
      <c r="R14" s="91">
        <f t="shared" si="3"/>
        <v>36</v>
      </c>
      <c r="S14" s="98">
        <f t="shared" si="4"/>
        <v>195.16</v>
      </c>
      <c r="T14" s="99">
        <f t="shared" si="5"/>
        <v>7</v>
      </c>
      <c r="U14" s="99">
        <f t="shared" si="6"/>
        <v>7</v>
      </c>
    </row>
    <row r="15" spans="2:21" ht="12.75">
      <c r="B15" s="82">
        <v>3004</v>
      </c>
      <c r="C15" s="83" t="s">
        <v>170</v>
      </c>
      <c r="D15" s="83" t="s">
        <v>58</v>
      </c>
      <c r="E15" s="84" t="s">
        <v>253</v>
      </c>
      <c r="F15" s="95">
        <v>5</v>
      </c>
      <c r="G15" s="96">
        <v>57.74</v>
      </c>
      <c r="H15" s="96">
        <f t="shared" si="0"/>
        <v>57.26</v>
      </c>
      <c r="I15" s="97">
        <v>0</v>
      </c>
      <c r="J15" s="96">
        <v>39.81</v>
      </c>
      <c r="K15" s="96">
        <f t="shared" si="1"/>
        <v>60.19</v>
      </c>
      <c r="L15" s="113">
        <v>46.6</v>
      </c>
      <c r="M15" s="90">
        <v>24</v>
      </c>
      <c r="N15" s="90">
        <v>16</v>
      </c>
      <c r="O15" s="91">
        <f t="shared" si="2"/>
        <v>40</v>
      </c>
      <c r="P15" s="113">
        <v>55.25</v>
      </c>
      <c r="Q15" s="90">
        <v>26</v>
      </c>
      <c r="R15" s="91">
        <f t="shared" si="3"/>
        <v>26</v>
      </c>
      <c r="S15" s="98">
        <f t="shared" si="4"/>
        <v>183.45</v>
      </c>
      <c r="T15" s="99">
        <f t="shared" si="5"/>
        <v>8</v>
      </c>
      <c r="U15" s="99">
        <f t="shared" si="6"/>
        <v>8</v>
      </c>
    </row>
    <row r="16" spans="2:21" ht="12.75">
      <c r="B16" s="82">
        <v>3021</v>
      </c>
      <c r="C16" s="83" t="s">
        <v>122</v>
      </c>
      <c r="D16" s="83" t="s">
        <v>55</v>
      </c>
      <c r="E16" s="84" t="s">
        <v>244</v>
      </c>
      <c r="F16" s="95">
        <v>5</v>
      </c>
      <c r="G16" s="96">
        <v>49.8</v>
      </c>
      <c r="H16" s="96">
        <f t="shared" si="0"/>
        <v>65.2</v>
      </c>
      <c r="I16" s="97">
        <v>0</v>
      </c>
      <c r="J16" s="96">
        <v>32.97</v>
      </c>
      <c r="K16" s="96">
        <f t="shared" si="1"/>
        <v>67.03</v>
      </c>
      <c r="L16" s="113">
        <v>42.6</v>
      </c>
      <c r="M16" s="90">
        <v>30</v>
      </c>
      <c r="N16" s="90">
        <v>13</v>
      </c>
      <c r="O16" s="91">
        <f t="shared" si="2"/>
        <v>43</v>
      </c>
      <c r="P16" s="113">
        <v>24.38</v>
      </c>
      <c r="Q16" s="90">
        <v>6</v>
      </c>
      <c r="R16" s="91">
        <f t="shared" si="3"/>
        <v>6</v>
      </c>
      <c r="S16" s="98">
        <f t="shared" si="4"/>
        <v>181.23000000000002</v>
      </c>
      <c r="T16" s="99">
        <f t="shared" si="5"/>
        <v>9</v>
      </c>
      <c r="U16" s="99">
        <f t="shared" si="6"/>
        <v>9</v>
      </c>
    </row>
    <row r="17" spans="2:21" ht="12.75">
      <c r="B17" s="82">
        <v>3006</v>
      </c>
      <c r="C17" s="83" t="s">
        <v>239</v>
      </c>
      <c r="D17" s="83" t="s">
        <v>62</v>
      </c>
      <c r="E17" s="84" t="s">
        <v>240</v>
      </c>
      <c r="F17" s="95">
        <v>0</v>
      </c>
      <c r="G17" s="96">
        <v>47.64</v>
      </c>
      <c r="H17" s="96">
        <f t="shared" si="0"/>
        <v>72.36</v>
      </c>
      <c r="I17" s="97">
        <v>0</v>
      </c>
      <c r="J17" s="96">
        <v>37.05</v>
      </c>
      <c r="K17" s="96">
        <f t="shared" si="1"/>
        <v>62.95</v>
      </c>
      <c r="L17" s="113">
        <v>43.96</v>
      </c>
      <c r="M17" s="90">
        <v>24</v>
      </c>
      <c r="N17" s="90">
        <v>13</v>
      </c>
      <c r="O17" s="91">
        <f t="shared" si="2"/>
        <v>37</v>
      </c>
      <c r="P17" s="113">
        <v>20.15</v>
      </c>
      <c r="Q17" s="90">
        <v>8</v>
      </c>
      <c r="R17" s="91">
        <f t="shared" si="3"/>
        <v>8</v>
      </c>
      <c r="S17" s="98">
        <f t="shared" si="4"/>
        <v>180.31</v>
      </c>
      <c r="T17" s="99">
        <f t="shared" si="5"/>
        <v>10</v>
      </c>
      <c r="U17" s="99">
        <f t="shared" si="6"/>
        <v>10</v>
      </c>
    </row>
    <row r="18" spans="2:21" ht="12.75">
      <c r="B18" s="82">
        <v>3008</v>
      </c>
      <c r="C18" s="83" t="s">
        <v>251</v>
      </c>
      <c r="D18" s="83" t="s">
        <v>54</v>
      </c>
      <c r="E18" s="84" t="s">
        <v>252</v>
      </c>
      <c r="F18" s="95">
        <v>5</v>
      </c>
      <c r="G18" s="96">
        <v>51.31</v>
      </c>
      <c r="H18" s="96">
        <f t="shared" si="0"/>
        <v>63.69</v>
      </c>
      <c r="I18" s="97">
        <v>5</v>
      </c>
      <c r="J18" s="96">
        <v>40.74</v>
      </c>
      <c r="K18" s="96">
        <f t="shared" si="1"/>
        <v>54.26</v>
      </c>
      <c r="L18" s="113">
        <v>45.08</v>
      </c>
      <c r="M18" s="90">
        <v>33</v>
      </c>
      <c r="N18" s="90">
        <v>16</v>
      </c>
      <c r="O18" s="91">
        <f t="shared" si="2"/>
        <v>49</v>
      </c>
      <c r="P18" s="113">
        <v>22.92</v>
      </c>
      <c r="Q18" s="90">
        <v>13</v>
      </c>
      <c r="R18" s="91">
        <f t="shared" si="3"/>
        <v>13</v>
      </c>
      <c r="S18" s="98">
        <f t="shared" si="4"/>
        <v>179.95</v>
      </c>
      <c r="T18" s="99">
        <f t="shared" si="5"/>
        <v>11</v>
      </c>
      <c r="U18" s="99">
        <f t="shared" si="6"/>
        <v>11</v>
      </c>
    </row>
    <row r="19" spans="2:21" ht="12.75">
      <c r="B19" s="82">
        <v>3001</v>
      </c>
      <c r="C19" s="83" t="s">
        <v>257</v>
      </c>
      <c r="D19" s="83" t="s">
        <v>54</v>
      </c>
      <c r="E19" s="84" t="s">
        <v>258</v>
      </c>
      <c r="F19" s="95">
        <v>10</v>
      </c>
      <c r="G19" s="96">
        <v>57.81</v>
      </c>
      <c r="H19" s="96">
        <f t="shared" si="0"/>
        <v>52.19</v>
      </c>
      <c r="I19" s="97">
        <v>0</v>
      </c>
      <c r="J19" s="96">
        <v>38.95</v>
      </c>
      <c r="K19" s="96">
        <f t="shared" si="1"/>
        <v>61.05</v>
      </c>
      <c r="L19" s="113">
        <v>46.76</v>
      </c>
      <c r="M19" s="90">
        <v>23</v>
      </c>
      <c r="N19" s="90">
        <v>8</v>
      </c>
      <c r="O19" s="91">
        <f t="shared" si="2"/>
        <v>31</v>
      </c>
      <c r="P19" s="113">
        <v>46.51</v>
      </c>
      <c r="Q19" s="90">
        <v>34</v>
      </c>
      <c r="R19" s="91">
        <f t="shared" si="3"/>
        <v>34</v>
      </c>
      <c r="S19" s="98">
        <f t="shared" si="4"/>
        <v>178.24</v>
      </c>
      <c r="T19" s="99">
        <f t="shared" si="5"/>
        <v>12</v>
      </c>
      <c r="U19" s="99">
        <f t="shared" si="6"/>
        <v>12</v>
      </c>
    </row>
    <row r="20" spans="2:21" ht="12.75">
      <c r="B20" s="82">
        <v>3025</v>
      </c>
      <c r="C20" s="83" t="s">
        <v>73</v>
      </c>
      <c r="D20" s="83" t="s">
        <v>55</v>
      </c>
      <c r="E20" s="84" t="s">
        <v>260</v>
      </c>
      <c r="F20" s="95">
        <v>5</v>
      </c>
      <c r="G20" s="96">
        <v>46.82</v>
      </c>
      <c r="H20" s="96">
        <f t="shared" si="0"/>
        <v>68.18</v>
      </c>
      <c r="I20" s="97">
        <v>0</v>
      </c>
      <c r="J20" s="96" t="s">
        <v>105</v>
      </c>
      <c r="K20" s="96">
        <f t="shared" si="1"/>
        <v>0</v>
      </c>
      <c r="L20" s="113">
        <v>45.39</v>
      </c>
      <c r="M20" s="90">
        <v>40</v>
      </c>
      <c r="N20" s="90">
        <v>13</v>
      </c>
      <c r="O20" s="91">
        <f t="shared" si="2"/>
        <v>53</v>
      </c>
      <c r="P20" s="113">
        <v>48.72</v>
      </c>
      <c r="Q20" s="90">
        <v>51</v>
      </c>
      <c r="R20" s="91">
        <f t="shared" si="3"/>
        <v>51</v>
      </c>
      <c r="S20" s="98">
        <f t="shared" si="4"/>
        <v>172.18</v>
      </c>
      <c r="T20" s="99">
        <f t="shared" si="5"/>
        <v>13</v>
      </c>
      <c r="U20" s="99">
        <f t="shared" si="6"/>
        <v>13</v>
      </c>
    </row>
    <row r="21" spans="2:21" ht="12.75">
      <c r="B21" s="82">
        <v>3003</v>
      </c>
      <c r="C21" s="83" t="s">
        <v>148</v>
      </c>
      <c r="D21" s="83" t="s">
        <v>67</v>
      </c>
      <c r="E21" s="84" t="s">
        <v>243</v>
      </c>
      <c r="F21" s="95">
        <v>0</v>
      </c>
      <c r="G21" s="96">
        <v>51.08</v>
      </c>
      <c r="H21" s="96">
        <f t="shared" si="0"/>
        <v>68.92</v>
      </c>
      <c r="I21" s="97">
        <v>0</v>
      </c>
      <c r="J21" s="96">
        <v>34.74</v>
      </c>
      <c r="K21" s="96">
        <f t="shared" si="1"/>
        <v>65.25999999999999</v>
      </c>
      <c r="L21" s="113">
        <v>46.88</v>
      </c>
      <c r="M21" s="90">
        <v>22</v>
      </c>
      <c r="N21" s="90">
        <v>11</v>
      </c>
      <c r="O21" s="91">
        <f t="shared" si="2"/>
        <v>33</v>
      </c>
      <c r="P21" s="113">
        <v>17.02</v>
      </c>
      <c r="Q21" s="90">
        <v>1</v>
      </c>
      <c r="R21" s="91">
        <f t="shared" si="3"/>
        <v>1</v>
      </c>
      <c r="S21" s="98">
        <f t="shared" si="4"/>
        <v>168.18</v>
      </c>
      <c r="T21" s="99">
        <f t="shared" si="5"/>
        <v>14</v>
      </c>
      <c r="U21" s="99">
        <f t="shared" si="6"/>
        <v>14</v>
      </c>
    </row>
    <row r="22" spans="2:21" ht="12.75">
      <c r="B22" s="82">
        <v>3026</v>
      </c>
      <c r="C22" s="83" t="s">
        <v>255</v>
      </c>
      <c r="D22" s="83" t="s">
        <v>59</v>
      </c>
      <c r="E22" s="84" t="s">
        <v>259</v>
      </c>
      <c r="F22" s="95">
        <v>20</v>
      </c>
      <c r="G22" s="96">
        <v>63.57</v>
      </c>
      <c r="H22" s="96">
        <f t="shared" si="0"/>
        <v>36.43</v>
      </c>
      <c r="I22" s="97">
        <v>0</v>
      </c>
      <c r="J22" s="96">
        <v>38.81</v>
      </c>
      <c r="K22" s="96">
        <f t="shared" si="1"/>
        <v>61.19</v>
      </c>
      <c r="L22" s="113">
        <v>48.46</v>
      </c>
      <c r="M22" s="90">
        <v>22</v>
      </c>
      <c r="N22" s="90">
        <v>5</v>
      </c>
      <c r="O22" s="91">
        <f t="shared" si="2"/>
        <v>27</v>
      </c>
      <c r="P22" s="113">
        <v>47.88</v>
      </c>
      <c r="Q22" s="90">
        <v>41</v>
      </c>
      <c r="R22" s="91">
        <f t="shared" si="3"/>
        <v>41</v>
      </c>
      <c r="S22" s="98">
        <f t="shared" si="4"/>
        <v>165.62</v>
      </c>
      <c r="T22" s="99">
        <f t="shared" si="5"/>
        <v>15</v>
      </c>
      <c r="U22" s="99">
        <f t="shared" si="6"/>
        <v>15</v>
      </c>
    </row>
    <row r="23" spans="2:21" ht="12.75">
      <c r="B23" s="82">
        <v>3014</v>
      </c>
      <c r="C23" s="83" t="s">
        <v>255</v>
      </c>
      <c r="D23" s="83" t="s">
        <v>59</v>
      </c>
      <c r="E23" s="84" t="s">
        <v>256</v>
      </c>
      <c r="F23" s="95">
        <v>0</v>
      </c>
      <c r="G23" s="96">
        <v>60.37</v>
      </c>
      <c r="H23" s="96">
        <f t="shared" si="0"/>
        <v>59.63</v>
      </c>
      <c r="I23" s="97">
        <v>0</v>
      </c>
      <c r="J23" s="96">
        <v>44.78</v>
      </c>
      <c r="K23" s="96">
        <f t="shared" si="1"/>
        <v>55.22</v>
      </c>
      <c r="L23" s="113">
        <v>48.24</v>
      </c>
      <c r="M23" s="90">
        <v>22</v>
      </c>
      <c r="N23" s="90">
        <v>5</v>
      </c>
      <c r="O23" s="91">
        <f t="shared" si="2"/>
        <v>27</v>
      </c>
      <c r="P23" s="113">
        <v>41.78</v>
      </c>
      <c r="Q23" s="90">
        <v>19</v>
      </c>
      <c r="R23" s="91">
        <f t="shared" si="3"/>
        <v>19</v>
      </c>
      <c r="S23" s="98">
        <f t="shared" si="4"/>
        <v>160.85</v>
      </c>
      <c r="T23" s="99">
        <f t="shared" si="5"/>
        <v>16</v>
      </c>
      <c r="U23" s="99">
        <f t="shared" si="6"/>
        <v>16</v>
      </c>
    </row>
    <row r="24" spans="2:21" ht="12.75">
      <c r="B24" s="82">
        <v>3011</v>
      </c>
      <c r="C24" s="83" t="s">
        <v>261</v>
      </c>
      <c r="D24" s="83" t="s">
        <v>55</v>
      </c>
      <c r="E24" s="84" t="s">
        <v>262</v>
      </c>
      <c r="F24" s="95">
        <v>0</v>
      </c>
      <c r="G24" s="96" t="s">
        <v>105</v>
      </c>
      <c r="H24" s="96">
        <f t="shared" si="0"/>
        <v>0</v>
      </c>
      <c r="I24" s="97">
        <v>0</v>
      </c>
      <c r="J24" s="96">
        <v>32.33</v>
      </c>
      <c r="K24" s="96">
        <f t="shared" si="1"/>
        <v>67.67</v>
      </c>
      <c r="L24" s="113">
        <v>41.32</v>
      </c>
      <c r="M24" s="90">
        <v>31</v>
      </c>
      <c r="N24" s="90">
        <v>8</v>
      </c>
      <c r="O24" s="91">
        <f t="shared" si="2"/>
        <v>39</v>
      </c>
      <c r="P24" s="113">
        <v>49.6</v>
      </c>
      <c r="Q24" s="90">
        <v>49</v>
      </c>
      <c r="R24" s="91">
        <f t="shared" si="3"/>
        <v>49</v>
      </c>
      <c r="S24" s="98">
        <f t="shared" si="4"/>
        <v>155.67000000000002</v>
      </c>
      <c r="T24" s="99">
        <f t="shared" si="5"/>
        <v>17</v>
      </c>
      <c r="U24" s="99">
        <f t="shared" si="6"/>
        <v>17</v>
      </c>
    </row>
    <row r="25" spans="2:21" ht="12.75">
      <c r="B25" s="82">
        <v>3018</v>
      </c>
      <c r="C25" s="83" t="s">
        <v>265</v>
      </c>
      <c r="D25" s="83" t="s">
        <v>58</v>
      </c>
      <c r="E25" s="84" t="s">
        <v>266</v>
      </c>
      <c r="F25" s="95">
        <v>0</v>
      </c>
      <c r="G25" s="96" t="s">
        <v>105</v>
      </c>
      <c r="H25" s="96">
        <f t="shared" si="0"/>
        <v>0</v>
      </c>
      <c r="I25" s="97">
        <v>0</v>
      </c>
      <c r="J25" s="96">
        <v>36.84</v>
      </c>
      <c r="K25" s="96">
        <f t="shared" si="1"/>
        <v>63.16</v>
      </c>
      <c r="L25" s="113">
        <v>45.61</v>
      </c>
      <c r="M25" s="90">
        <v>27</v>
      </c>
      <c r="N25" s="90">
        <v>13</v>
      </c>
      <c r="O25" s="91">
        <f t="shared" si="2"/>
        <v>40</v>
      </c>
      <c r="P25" s="113">
        <v>51.52</v>
      </c>
      <c r="Q25" s="90">
        <v>37</v>
      </c>
      <c r="R25" s="91">
        <f t="shared" si="3"/>
        <v>37</v>
      </c>
      <c r="S25" s="98">
        <f t="shared" si="4"/>
        <v>140.16</v>
      </c>
      <c r="T25" s="99">
        <f t="shared" si="5"/>
        <v>18</v>
      </c>
      <c r="U25" s="99">
        <f t="shared" si="6"/>
        <v>18</v>
      </c>
    </row>
    <row r="26" spans="2:21" ht="12.75">
      <c r="B26" s="82">
        <v>3027</v>
      </c>
      <c r="C26" s="83" t="s">
        <v>267</v>
      </c>
      <c r="D26" s="83" t="s">
        <v>58</v>
      </c>
      <c r="E26" s="84" t="s">
        <v>268</v>
      </c>
      <c r="F26" s="95">
        <v>10</v>
      </c>
      <c r="G26" s="96">
        <v>57.14</v>
      </c>
      <c r="H26" s="96">
        <f t="shared" si="0"/>
        <v>52.86</v>
      </c>
      <c r="I26" s="97">
        <v>0</v>
      </c>
      <c r="J26" s="96" t="s">
        <v>105</v>
      </c>
      <c r="K26" s="96">
        <f t="shared" si="1"/>
        <v>0</v>
      </c>
      <c r="L26" s="113">
        <v>44.63</v>
      </c>
      <c r="M26" s="90">
        <v>27</v>
      </c>
      <c r="N26" s="90">
        <v>16</v>
      </c>
      <c r="O26" s="91">
        <f t="shared" si="2"/>
        <v>43</v>
      </c>
      <c r="P26" s="113">
        <v>53.74</v>
      </c>
      <c r="Q26" s="90">
        <v>38</v>
      </c>
      <c r="R26" s="91">
        <f t="shared" si="3"/>
        <v>38</v>
      </c>
      <c r="S26" s="98">
        <f t="shared" si="4"/>
        <v>133.86</v>
      </c>
      <c r="T26" s="99">
        <f t="shared" si="5"/>
        <v>19</v>
      </c>
      <c r="U26" s="99">
        <f t="shared" si="6"/>
        <v>19</v>
      </c>
    </row>
    <row r="27" spans="2:21" ht="12.75">
      <c r="B27" s="82">
        <v>3022</v>
      </c>
      <c r="C27" s="83" t="s">
        <v>213</v>
      </c>
      <c r="D27" s="83" t="s">
        <v>57</v>
      </c>
      <c r="E27" s="84" t="s">
        <v>269</v>
      </c>
      <c r="F27" s="95">
        <v>0</v>
      </c>
      <c r="G27" s="96" t="s">
        <v>105</v>
      </c>
      <c r="H27" s="96">
        <f t="shared" si="0"/>
        <v>0</v>
      </c>
      <c r="I27" s="97">
        <v>0</v>
      </c>
      <c r="J27" s="96">
        <v>39.42</v>
      </c>
      <c r="K27" s="96">
        <f t="shared" si="1"/>
        <v>60.58</v>
      </c>
      <c r="L27" s="113">
        <v>47.77</v>
      </c>
      <c r="M27" s="90">
        <v>16</v>
      </c>
      <c r="N27" s="90">
        <v>5</v>
      </c>
      <c r="O27" s="91">
        <f t="shared" si="2"/>
        <v>21</v>
      </c>
      <c r="P27" s="113">
        <v>51.57</v>
      </c>
      <c r="Q27" s="90">
        <v>36</v>
      </c>
      <c r="R27" s="91">
        <f t="shared" si="3"/>
        <v>36</v>
      </c>
      <c r="S27" s="98">
        <f t="shared" si="4"/>
        <v>117.58</v>
      </c>
      <c r="T27" s="99">
        <f t="shared" si="5"/>
        <v>20</v>
      </c>
      <c r="U27" s="99">
        <f t="shared" si="6"/>
        <v>20</v>
      </c>
    </row>
    <row r="28" spans="2:21" ht="12.75">
      <c r="B28" s="82">
        <v>3017</v>
      </c>
      <c r="C28" s="83" t="s">
        <v>276</v>
      </c>
      <c r="D28" s="83" t="s">
        <v>61</v>
      </c>
      <c r="E28" s="84" t="s">
        <v>277</v>
      </c>
      <c r="F28" s="95">
        <v>5</v>
      </c>
      <c r="G28" s="96">
        <v>79.84</v>
      </c>
      <c r="H28" s="96">
        <f t="shared" si="0"/>
        <v>35.16</v>
      </c>
      <c r="I28" s="97">
        <v>5</v>
      </c>
      <c r="J28" s="96">
        <v>54.87</v>
      </c>
      <c r="K28" s="96">
        <f t="shared" si="1"/>
        <v>40.13</v>
      </c>
      <c r="L28" s="113">
        <v>50.29</v>
      </c>
      <c r="M28" s="90">
        <v>16</v>
      </c>
      <c r="N28" s="90">
        <v>10</v>
      </c>
      <c r="O28" s="91">
        <f t="shared" si="2"/>
        <v>26</v>
      </c>
      <c r="P28" s="113">
        <v>49.51</v>
      </c>
      <c r="Q28" s="90">
        <v>15</v>
      </c>
      <c r="R28" s="91">
        <f t="shared" si="3"/>
        <v>15</v>
      </c>
      <c r="S28" s="98">
        <f t="shared" si="4"/>
        <v>116.28999999999999</v>
      </c>
      <c r="T28" s="99">
        <f t="shared" si="5"/>
        <v>21</v>
      </c>
      <c r="U28" s="99">
        <f t="shared" si="6"/>
        <v>21</v>
      </c>
    </row>
    <row r="29" spans="2:21" ht="12.75">
      <c r="B29" s="82">
        <v>3019</v>
      </c>
      <c r="C29" s="83" t="s">
        <v>251</v>
      </c>
      <c r="D29" s="83" t="s">
        <v>54</v>
      </c>
      <c r="E29" s="84" t="s">
        <v>263</v>
      </c>
      <c r="F29" s="95">
        <v>0</v>
      </c>
      <c r="G29" s="96" t="s">
        <v>105</v>
      </c>
      <c r="H29" s="96">
        <f t="shared" si="0"/>
        <v>0</v>
      </c>
      <c r="I29" s="97">
        <v>0</v>
      </c>
      <c r="J29" s="96">
        <v>32.64</v>
      </c>
      <c r="K29" s="96">
        <f t="shared" si="1"/>
        <v>67.36</v>
      </c>
      <c r="L29" s="113">
        <v>44.92</v>
      </c>
      <c r="M29" s="90">
        <v>32</v>
      </c>
      <c r="N29" s="90">
        <v>13</v>
      </c>
      <c r="O29" s="91">
        <f t="shared" si="2"/>
        <v>45</v>
      </c>
      <c r="P29" s="113" t="s">
        <v>105</v>
      </c>
      <c r="Q29" s="90">
        <v>0</v>
      </c>
      <c r="R29" s="91">
        <f t="shared" si="3"/>
        <v>0</v>
      </c>
      <c r="S29" s="98">
        <f t="shared" si="4"/>
        <v>112.36</v>
      </c>
      <c r="T29" s="99">
        <f t="shared" si="5"/>
        <v>22</v>
      </c>
      <c r="U29" s="99">
        <f t="shared" si="6"/>
        <v>22</v>
      </c>
    </row>
    <row r="30" spans="2:21" ht="12.75">
      <c r="B30" s="82">
        <v>3010</v>
      </c>
      <c r="C30" s="83" t="s">
        <v>75</v>
      </c>
      <c r="D30" s="83" t="s">
        <v>54</v>
      </c>
      <c r="E30" s="84" t="s">
        <v>264</v>
      </c>
      <c r="F30" s="95">
        <v>0</v>
      </c>
      <c r="G30" s="96" t="s">
        <v>105</v>
      </c>
      <c r="H30" s="96">
        <f t="shared" si="0"/>
        <v>0</v>
      </c>
      <c r="I30" s="97">
        <v>0</v>
      </c>
      <c r="J30" s="96">
        <v>35.44</v>
      </c>
      <c r="K30" s="96">
        <f t="shared" si="1"/>
        <v>64.56</v>
      </c>
      <c r="L30" s="113">
        <v>45.97</v>
      </c>
      <c r="M30" s="90">
        <v>20</v>
      </c>
      <c r="N30" s="90">
        <v>13</v>
      </c>
      <c r="O30" s="91">
        <f t="shared" si="2"/>
        <v>33</v>
      </c>
      <c r="P30" s="113" t="s">
        <v>112</v>
      </c>
      <c r="Q30" s="90">
        <v>0</v>
      </c>
      <c r="R30" s="91">
        <f t="shared" si="3"/>
        <v>0</v>
      </c>
      <c r="S30" s="98">
        <f t="shared" si="4"/>
        <v>97.56</v>
      </c>
      <c r="T30" s="99">
        <f t="shared" si="5"/>
        <v>23</v>
      </c>
      <c r="U30" s="99">
        <f t="shared" si="6"/>
        <v>23</v>
      </c>
    </row>
    <row r="31" spans="2:21" ht="12.75">
      <c r="B31" s="82">
        <v>3002</v>
      </c>
      <c r="C31" s="83" t="s">
        <v>215</v>
      </c>
      <c r="D31" s="83" t="s">
        <v>56</v>
      </c>
      <c r="E31" s="84" t="s">
        <v>271</v>
      </c>
      <c r="F31" s="95">
        <v>0</v>
      </c>
      <c r="G31" s="96" t="s">
        <v>105</v>
      </c>
      <c r="H31" s="96">
        <f t="shared" si="0"/>
        <v>0</v>
      </c>
      <c r="I31" s="97">
        <v>0</v>
      </c>
      <c r="J31" s="96">
        <v>56.15</v>
      </c>
      <c r="K31" s="96">
        <f t="shared" si="1"/>
        <v>43.85</v>
      </c>
      <c r="L31" s="113">
        <v>50.62</v>
      </c>
      <c r="M31" s="90">
        <v>14</v>
      </c>
      <c r="N31" s="90">
        <v>10</v>
      </c>
      <c r="O31" s="91">
        <f t="shared" si="2"/>
        <v>24</v>
      </c>
      <c r="P31" s="113">
        <v>58.82</v>
      </c>
      <c r="Q31" s="90">
        <v>19</v>
      </c>
      <c r="R31" s="91">
        <f t="shared" si="3"/>
        <v>19</v>
      </c>
      <c r="S31" s="98">
        <f t="shared" si="4"/>
        <v>86.85</v>
      </c>
      <c r="T31" s="99">
        <f t="shared" si="5"/>
        <v>24</v>
      </c>
      <c r="U31" s="99">
        <f t="shared" si="6"/>
        <v>24</v>
      </c>
    </row>
    <row r="32" spans="2:21" ht="12.75">
      <c r="B32" s="82">
        <v>3012</v>
      </c>
      <c r="C32" s="83" t="s">
        <v>257</v>
      </c>
      <c r="D32" s="83" t="s">
        <v>54</v>
      </c>
      <c r="E32" s="84" t="s">
        <v>270</v>
      </c>
      <c r="F32" s="95">
        <v>0</v>
      </c>
      <c r="G32" s="96" t="s">
        <v>105</v>
      </c>
      <c r="H32" s="96">
        <f t="shared" si="0"/>
        <v>0</v>
      </c>
      <c r="I32" s="97">
        <v>0</v>
      </c>
      <c r="J32" s="96">
        <v>39.92</v>
      </c>
      <c r="K32" s="96">
        <f t="shared" si="1"/>
        <v>60.08</v>
      </c>
      <c r="L32" s="113" t="s">
        <v>112</v>
      </c>
      <c r="M32" s="90">
        <v>0</v>
      </c>
      <c r="N32" s="90">
        <v>0</v>
      </c>
      <c r="O32" s="91">
        <f t="shared" si="2"/>
        <v>0</v>
      </c>
      <c r="P32" s="113" t="s">
        <v>112</v>
      </c>
      <c r="Q32" s="90">
        <v>0</v>
      </c>
      <c r="R32" s="91">
        <f t="shared" si="3"/>
        <v>0</v>
      </c>
      <c r="S32" s="98">
        <f t="shared" si="4"/>
        <v>60.08</v>
      </c>
      <c r="T32" s="99">
        <f t="shared" si="5"/>
        <v>25</v>
      </c>
      <c r="U32" s="99">
        <f t="shared" si="6"/>
        <v>25</v>
      </c>
    </row>
    <row r="33" spans="2:21" ht="12.75">
      <c r="B33" s="82">
        <v>3005</v>
      </c>
      <c r="C33" s="83" t="s">
        <v>272</v>
      </c>
      <c r="D33" s="83" t="s">
        <v>67</v>
      </c>
      <c r="E33" s="84" t="s">
        <v>273</v>
      </c>
      <c r="F33" s="95">
        <v>0</v>
      </c>
      <c r="G33" s="96" t="s">
        <v>112</v>
      </c>
      <c r="H33" s="96">
        <f t="shared" si="0"/>
        <v>0</v>
      </c>
      <c r="I33" s="97">
        <v>0</v>
      </c>
      <c r="J33" s="96" t="s">
        <v>112</v>
      </c>
      <c r="K33" s="96">
        <f t="shared" si="1"/>
        <v>0</v>
      </c>
      <c r="L33" s="113" t="s">
        <v>112</v>
      </c>
      <c r="M33" s="90">
        <v>0</v>
      </c>
      <c r="N33" s="90">
        <v>0</v>
      </c>
      <c r="O33" s="91">
        <f t="shared" si="2"/>
        <v>0</v>
      </c>
      <c r="P33" s="113" t="s">
        <v>112</v>
      </c>
      <c r="Q33" s="90">
        <v>0</v>
      </c>
      <c r="R33" s="91">
        <f t="shared" si="3"/>
        <v>0</v>
      </c>
      <c r="S33" s="98">
        <f t="shared" si="4"/>
        <v>0</v>
      </c>
      <c r="T33" s="99">
        <f t="shared" si="5"/>
        <v>26</v>
      </c>
      <c r="U33" s="99" t="str">
        <f t="shared" si="6"/>
        <v>—</v>
      </c>
    </row>
    <row r="34" spans="2:21" ht="12.75">
      <c r="B34" s="82">
        <v>3015</v>
      </c>
      <c r="C34" s="83" t="s">
        <v>274</v>
      </c>
      <c r="D34" s="83" t="s">
        <v>58</v>
      </c>
      <c r="E34" s="84" t="s">
        <v>275</v>
      </c>
      <c r="F34" s="95">
        <v>0</v>
      </c>
      <c r="G34" s="96" t="s">
        <v>112</v>
      </c>
      <c r="H34" s="96">
        <f t="shared" si="0"/>
        <v>0</v>
      </c>
      <c r="I34" s="97">
        <v>0</v>
      </c>
      <c r="J34" s="96" t="s">
        <v>105</v>
      </c>
      <c r="K34" s="96">
        <f t="shared" si="1"/>
        <v>0</v>
      </c>
      <c r="L34" s="113" t="s">
        <v>112</v>
      </c>
      <c r="M34" s="90">
        <v>0</v>
      </c>
      <c r="N34" s="90">
        <v>0</v>
      </c>
      <c r="O34" s="91">
        <f t="shared" si="2"/>
        <v>0</v>
      </c>
      <c r="P34" s="113" t="s">
        <v>112</v>
      </c>
      <c r="Q34" s="90">
        <v>0</v>
      </c>
      <c r="R34" s="91">
        <f t="shared" si="3"/>
        <v>0</v>
      </c>
      <c r="S34" s="98">
        <f t="shared" si="4"/>
        <v>0</v>
      </c>
      <c r="T34" s="99">
        <f t="shared" si="5"/>
        <v>27</v>
      </c>
      <c r="U34" s="99" t="str">
        <f t="shared" si="6"/>
        <v>—</v>
      </c>
    </row>
    <row r="35" spans="2:21" ht="13.5" thickBot="1">
      <c r="B35" s="100"/>
      <c r="C35" s="101"/>
      <c r="D35" s="101"/>
      <c r="E35" s="102"/>
      <c r="F35" s="103"/>
      <c r="G35" s="101"/>
      <c r="H35" s="101"/>
      <c r="I35" s="103"/>
      <c r="J35" s="101"/>
      <c r="K35" s="101"/>
      <c r="L35" s="103"/>
      <c r="M35" s="101"/>
      <c r="N35" s="101"/>
      <c r="O35" s="104"/>
      <c r="P35" s="103"/>
      <c r="Q35" s="101"/>
      <c r="R35" s="104"/>
      <c r="S35" s="105"/>
      <c r="T35" s="106"/>
      <c r="U35" s="106"/>
    </row>
  </sheetData>
  <sheetProtection/>
  <mergeCells count="11">
    <mergeCell ref="L6:O6"/>
    <mergeCell ref="P6:R6"/>
    <mergeCell ref="S6:S7"/>
    <mergeCell ref="T6:T7"/>
    <mergeCell ref="U6:U7"/>
    <mergeCell ref="B6:B7"/>
    <mergeCell ref="C6:C7"/>
    <mergeCell ref="D6:D7"/>
    <mergeCell ref="E6:E7"/>
    <mergeCell ref="F6:H6"/>
    <mergeCell ref="I6:K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2013-08-18T13:52:01Z</dcterms:created>
  <dcterms:modified xsi:type="dcterms:W3CDTF">2013-08-18T13:53:05Z</dcterms:modified>
  <cp:category/>
  <cp:version/>
  <cp:contentType/>
  <cp:contentStatus/>
</cp:coreProperties>
</file>