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firstSheet="2" activeTab="9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F-Maxi" sheetId="6" r:id="rId6"/>
    <sheet name="F-Medium" sheetId="7" r:id="rId7"/>
    <sheet name="F-Mini" sheetId="8" r:id="rId8"/>
    <sheet name="F-Toy" sheetId="9" r:id="rId9"/>
    <sheet name="AA-Team" sheetId="10" r:id="rId10"/>
  </sheets>
  <definedNames>
    <definedName name="_xlfn.BAHTTEXT" hidden="1">#NAME?</definedName>
    <definedName name="_xlnm.Print_Area" localSheetId="9">'AA-Team'!$A$1:$Y$143</definedName>
    <definedName name="_xlnm.Print_Area" localSheetId="1">'BA-Maxi'!$A$1:$Q$47</definedName>
    <definedName name="_xlnm.Print_Area" localSheetId="2">'BA-Medium'!$A$1:$Q$49</definedName>
    <definedName name="_xlnm.Print_Area" localSheetId="3">'BA-Mini'!$A$1:$Q$63</definedName>
    <definedName name="_xlnm.Print_Area" localSheetId="4">'BA-Toy'!$A$1:$Q$32</definedName>
    <definedName name="_xlnm.Print_Area" localSheetId="5">'F-Maxi'!$A$1:$K$29</definedName>
    <definedName name="_xlnm.Print_Area" localSheetId="6">'F-Medium'!$A$1:$K$27</definedName>
    <definedName name="_xlnm.Print_Area" localSheetId="7">'F-Mini'!$A$1:$K$34</definedName>
    <definedName name="_xlnm.Print_Area" localSheetId="8">'F-Toy'!$A$1:$K$20</definedName>
  </definedNames>
  <calcPr fullCalcOnLoad="1"/>
</workbook>
</file>

<file path=xl/sharedStrings.xml><?xml version="1.0" encoding="utf-8"?>
<sst xmlns="http://schemas.openxmlformats.org/spreadsheetml/2006/main" count="1506" uniqueCount="374">
  <si>
    <t xml:space="preserve">Протокол соревнований по аджилити </t>
  </si>
  <si>
    <t>дата:</t>
  </si>
  <si>
    <t>место проведения:</t>
  </si>
  <si>
    <t>количество участников:</t>
  </si>
  <si>
    <t>программа:</t>
  </si>
  <si>
    <t>финал</t>
  </si>
  <si>
    <t>командный зачет</t>
  </si>
  <si>
    <t>главный судья:</t>
  </si>
  <si>
    <t>Дмитроченко Е.Л.</t>
  </si>
  <si>
    <t>судьи:</t>
  </si>
  <si>
    <t>Старцева А.А.</t>
  </si>
  <si>
    <t>Гришина И.Г.</t>
  </si>
  <si>
    <t>главный секретарь:</t>
  </si>
  <si>
    <t>Чухина Е.С.</t>
  </si>
  <si>
    <t>секретари:</t>
  </si>
  <si>
    <t>двоеборье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</si>
  <si>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</si>
  <si>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</si>
  <si>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</si>
  <si>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</si>
  <si>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</si>
  <si>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</si>
  <si>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</si>
  <si>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</si>
  <si>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</si>
  <si>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</si>
  <si>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</si>
  <si>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</si>
  <si>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</si>
  <si>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</si>
  <si>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</si>
  <si>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</si>
  <si>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</si>
  <si>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</si>
  <si>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</si>
  <si>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</si>
  <si>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</si>
  <si>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</si>
  <si>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</si>
  <si>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</si>
  <si>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ФИНАЛ</t>
  </si>
  <si>
    <t>Команда</t>
  </si>
  <si>
    <t>Этап</t>
  </si>
  <si>
    <t>Номер 
спортсмена</t>
  </si>
  <si>
    <t>ЭСТАФЕТА</t>
  </si>
  <si>
    <t>штраф команды</t>
  </si>
  <si>
    <t>159 пар</t>
  </si>
  <si>
    <t>Пермский край</t>
  </si>
  <si>
    <t>Москва</t>
  </si>
  <si>
    <t>Санкт-Петербург</t>
  </si>
  <si>
    <t>Нижегородская область</t>
  </si>
  <si>
    <t>Омская область</t>
  </si>
  <si>
    <t>Самарская область</t>
  </si>
  <si>
    <t>Архангельская область</t>
  </si>
  <si>
    <t>Ивановская область</t>
  </si>
  <si>
    <t>Свердловская область</t>
  </si>
  <si>
    <t>Ростовская область</t>
  </si>
  <si>
    <t>Категория MAXI</t>
  </si>
  <si>
    <t>Зворыгина Любовь</t>
  </si>
  <si>
    <t>б\к Бриллиант</t>
  </si>
  <si>
    <t>б\к Маеглин Элвис</t>
  </si>
  <si>
    <t>Томилова Мария</t>
  </si>
  <si>
    <t>б\к Маеглин Гейн</t>
  </si>
  <si>
    <t>Туманова Светлана</t>
  </si>
  <si>
    <t>б\к Скип Виннер</t>
  </si>
  <si>
    <t>Никифорова Наталья</t>
  </si>
  <si>
    <t>б\к Маеглин Феррари</t>
  </si>
  <si>
    <t>Дружинина Ольга</t>
  </si>
  <si>
    <t>б\к Глен</t>
  </si>
  <si>
    <t>Витюгов Алексей</t>
  </si>
  <si>
    <t>далматин Анж дю Солей Габриэлла де Эстер</t>
  </si>
  <si>
    <t>Тактаева Елена</t>
  </si>
  <si>
    <t>б\к Индира Несси Лайт</t>
  </si>
  <si>
    <t>Ильина Полина</t>
  </si>
  <si>
    <t>малинуа Штеффи</t>
  </si>
  <si>
    <t>б\к Аер Лис</t>
  </si>
  <si>
    <t>Чоговадзе Галина</t>
  </si>
  <si>
    <t>б\к Санлайт Спот</t>
  </si>
  <si>
    <t>Шарапова Яна</t>
  </si>
  <si>
    <t>б\к Брик</t>
  </si>
  <si>
    <t>Коновалова Наталья</t>
  </si>
  <si>
    <t>б\к Астра Виктория</t>
  </si>
  <si>
    <t>Свит Юлия</t>
  </si>
  <si>
    <t>метис Ника</t>
  </si>
  <si>
    <t>Овченкова Юлия</t>
  </si>
  <si>
    <t>б\к Бекхэм</t>
  </si>
  <si>
    <t>б\к Флаинг Лайон</t>
  </si>
  <si>
    <t>Лашкул Ксения</t>
  </si>
  <si>
    <t>б\к Санни Шайн</t>
  </si>
  <si>
    <t>Михайлова Татьяна</t>
  </si>
  <si>
    <t>н\о Ленвальд Вельд</t>
  </si>
  <si>
    <t>Рудакова Виталия</t>
  </si>
  <si>
    <t>б\к Хеадвей</t>
  </si>
  <si>
    <t>Катутис Ангелина</t>
  </si>
  <si>
    <t>б\к Вираж</t>
  </si>
  <si>
    <t>Кобликова Мария</t>
  </si>
  <si>
    <t>б\к Винседорстел</t>
  </si>
  <si>
    <t>Бабкина Александра</t>
  </si>
  <si>
    <t>б\к Аполлон</t>
  </si>
  <si>
    <t>Ильина Наталья</t>
  </si>
  <si>
    <t>австр. овчарка Лесс'с Фэнтези Ван Дейк</t>
  </si>
  <si>
    <t>Сычева Юлия</t>
  </si>
  <si>
    <t>б\к Прайм Тайм</t>
  </si>
  <si>
    <t>Князева Наталья</t>
  </si>
  <si>
    <t>б\к Альфа Центавра</t>
  </si>
  <si>
    <t>б\к Маеглин Хебил</t>
  </si>
  <si>
    <t>Рысенкова Ирина</t>
  </si>
  <si>
    <t>б\к Престиж</t>
  </si>
  <si>
    <t>Гущина Светлана</t>
  </si>
  <si>
    <t>б\к Артист Браво Триумф</t>
  </si>
  <si>
    <t>Банщикова Александра</t>
  </si>
  <si>
    <t>б\к Бьерндален</t>
  </si>
  <si>
    <t>Меньшенина Алена</t>
  </si>
  <si>
    <t>бордер колли Кайрос Фэйсфул Лак</t>
  </si>
  <si>
    <t>Гурина Татьяна</t>
  </si>
  <si>
    <t>тервюрен Пинта Деабей</t>
  </si>
  <si>
    <t>снят</t>
  </si>
  <si>
    <t>Кудинова Юлия</t>
  </si>
  <si>
    <t xml:space="preserve">б\к Джесс Дилайт </t>
  </si>
  <si>
    <t>Рогова Ксения</t>
  </si>
  <si>
    <t>б\к Оскар</t>
  </si>
  <si>
    <t>Андреева Светлана</t>
  </si>
  <si>
    <t>грюнендаль Орхидея от Сольника</t>
  </si>
  <si>
    <t>Ларионова Светлана</t>
  </si>
  <si>
    <t>метис Фантастика</t>
  </si>
  <si>
    <t>Вялова Татьяна</t>
  </si>
  <si>
    <t>б\к Созвездие Геры Лайт Сноу Флейк</t>
  </si>
  <si>
    <t>Лядова Анна</t>
  </si>
  <si>
    <t>б\к Бордергард Легенд</t>
  </si>
  <si>
    <t>австр. овчарка Триплмун Бирюза</t>
  </si>
  <si>
    <t>Сидорова Светлана</t>
  </si>
  <si>
    <t>веймаранер Гектор</t>
  </si>
  <si>
    <t>н/я</t>
  </si>
  <si>
    <t>Категория MEDIUM</t>
  </si>
  <si>
    <t>Смирнова Дарья</t>
  </si>
  <si>
    <t>бордер колли Нафани Фэйворит Фрэнд</t>
  </si>
  <si>
    <t>Гришина Евгения</t>
  </si>
  <si>
    <t>б\к Альта Виста</t>
  </si>
  <si>
    <t>Воробьева Марина</t>
  </si>
  <si>
    <t>б\к Фрези Грант</t>
  </si>
  <si>
    <t>вельштерьер Фигаро</t>
  </si>
  <si>
    <t>б\к Петарда</t>
  </si>
  <si>
    <t>Кочетова Елена</t>
  </si>
  <si>
    <t>б\к Ви Экселент</t>
  </si>
  <si>
    <t>Маленьких Юлия</t>
  </si>
  <si>
    <t>б\к Везунчик</t>
  </si>
  <si>
    <t>б\к Созвездие Геры Аста Айскрим</t>
  </si>
  <si>
    <t>Смирнова Екатерина</t>
  </si>
  <si>
    <t>б\к Нафани Кеннет Блю Бриз</t>
  </si>
  <si>
    <t>шелти Флэш Денс из Графского Поместья</t>
  </si>
  <si>
    <t>Клинчаева Наталья</t>
  </si>
  <si>
    <t>б\к Мэйко</t>
  </si>
  <si>
    <t>Митрофанова Ирина</t>
  </si>
  <si>
    <t>бордер колли Аллегра ди Бравура</t>
  </si>
  <si>
    <t>Леонова Екатерина</t>
  </si>
  <si>
    <t>б\к Адель</t>
  </si>
  <si>
    <t>б\к Энерджи Зотерхоф</t>
  </si>
  <si>
    <t>Повалищева Екатерина</t>
  </si>
  <si>
    <t>б\к Викторис Лакки</t>
  </si>
  <si>
    <t>Кудрина Анна</t>
  </si>
  <si>
    <t>б\кПерпетум Мобиле</t>
  </si>
  <si>
    <t>Кондрашова Светлана</t>
  </si>
  <si>
    <t>б\к Моя Надежда Рашани</t>
  </si>
  <si>
    <t>Мешкова Елена</t>
  </si>
  <si>
    <t>б\к Джасти</t>
  </si>
  <si>
    <t>Шелякина Мария</t>
  </si>
  <si>
    <t>б\к Унгас</t>
  </si>
  <si>
    <t>Сагдеев Руслан</t>
  </si>
  <si>
    <t>б\к Роберт Брюс</t>
  </si>
  <si>
    <t>Борздой Ольга</t>
  </si>
  <si>
    <t>б\к Везучая Джая</t>
  </si>
  <si>
    <t>Семина Юлия</t>
  </si>
  <si>
    <t>б\к Мамба</t>
  </si>
  <si>
    <t>б\к  Нафани Кверти Файер Флай</t>
  </si>
  <si>
    <t>Ефремова Ирина</t>
  </si>
  <si>
    <t>б\к Прадас Хаус Афалина де Ла Мер Ноир</t>
  </si>
  <si>
    <t>Булатова Екатерина</t>
  </si>
  <si>
    <t>б\к Бруклин</t>
  </si>
  <si>
    <t>Канцлер Анастасия</t>
  </si>
  <si>
    <t>б\к Миоки</t>
  </si>
  <si>
    <t>Улыбина Маргарита</t>
  </si>
  <si>
    <t>б\к Артемида</t>
  </si>
  <si>
    <t xml:space="preserve">б\к Альта  </t>
  </si>
  <si>
    <t>б\к Беверли</t>
  </si>
  <si>
    <t>Богданова Оксана</t>
  </si>
  <si>
    <t>метис Джессика</t>
  </si>
  <si>
    <t>Латушинская Ксения</t>
  </si>
  <si>
    <t>б\к Скай</t>
  </si>
  <si>
    <t>Дюкова Алина</t>
  </si>
  <si>
    <t>ирл.терьер Ника</t>
  </si>
  <si>
    <t>Фролова Нина</t>
  </si>
  <si>
    <t>б\к Импоссибл Имп</t>
  </si>
  <si>
    <t>Трапезникова Анна</t>
  </si>
  <si>
    <t>шелти Милорд</t>
  </si>
  <si>
    <t>б\к Форфис Дэзл</t>
  </si>
  <si>
    <t>Абросимова Ирина</t>
  </si>
  <si>
    <t>б\к Созвездие Геры Аллонсо</t>
  </si>
  <si>
    <t>Александрина Юлия</t>
  </si>
  <si>
    <t>Болдырева Любовь</t>
  </si>
  <si>
    <t>лабрадор Дайва</t>
  </si>
  <si>
    <t>Чураева Екатерина</t>
  </si>
  <si>
    <t>б\к Елана Фест</t>
  </si>
  <si>
    <t>б\к Актавия Спорт Хэррикан</t>
  </si>
  <si>
    <t>Категория MINI</t>
  </si>
  <si>
    <t>Ларюшин Анатолий</t>
  </si>
  <si>
    <t>гл.ф\т Канопус</t>
  </si>
  <si>
    <t>шелти Адреналина</t>
  </si>
  <si>
    <t>метис Риск</t>
  </si>
  <si>
    <t>гл.ф\т Венеция Эйнар</t>
  </si>
  <si>
    <t>Сорокин Денис</t>
  </si>
  <si>
    <t>англ.кок.спан. Федос</t>
  </si>
  <si>
    <t>Кулешова Мария</t>
  </si>
  <si>
    <t>гл.ф\т Фаворит Юкси</t>
  </si>
  <si>
    <t>Иванова Анна</t>
  </si>
  <si>
    <t>метис Понка</t>
  </si>
  <si>
    <t>Ганеева Светлана</t>
  </si>
  <si>
    <t>шелти Арт Филисити Матисс</t>
  </si>
  <si>
    <t>Пацкевич Екатерина</t>
  </si>
  <si>
    <t>шелти Династия Санни Фэмили</t>
  </si>
  <si>
    <t>шелти Бесспорная Фаворитка с Егерской Слободы</t>
  </si>
  <si>
    <t>Левченко Анастасия</t>
  </si>
  <si>
    <t>шелти Джойрид джентельмен Удачи</t>
  </si>
  <si>
    <t>шелти Отдыхлав Мистер Принц</t>
  </si>
  <si>
    <t>пули Экзотика</t>
  </si>
  <si>
    <t>шелти Наив Элегия Золотой Олимп</t>
  </si>
  <si>
    <t>шелти Торнео Драйв</t>
  </si>
  <si>
    <t>вельштер. Vicway Silver Arrow</t>
  </si>
  <si>
    <t>шелти Феликс Эмбл Блейз</t>
  </si>
  <si>
    <t>шелти Золотой Ураган Бронзовый Лев</t>
  </si>
  <si>
    <t>шелти Чудо</t>
  </si>
  <si>
    <t>Резниченко Дарья</t>
  </si>
  <si>
    <t>гл.ф\т Айскнехт Инесса</t>
  </si>
  <si>
    <t>Лапшина Ирина</t>
  </si>
  <si>
    <t>шелти Марвитхолл Ясмин</t>
  </si>
  <si>
    <t>Ефременкова Ольга</t>
  </si>
  <si>
    <t>гл.ф\т Айскнехт Зверобой</t>
  </si>
  <si>
    <t>шелти Барри</t>
  </si>
  <si>
    <t>пир.овч. Дези</t>
  </si>
  <si>
    <t xml:space="preserve">шелти Брюс Легкий Ветерок </t>
  </si>
  <si>
    <t>Палеева Екатерина</t>
  </si>
  <si>
    <t>цв\шн Эстен Валери Нуаро</t>
  </si>
  <si>
    <t>Лутошкина Ольга</t>
  </si>
  <si>
    <t>шелти Турбо Крйези Флай Флай</t>
  </si>
  <si>
    <t xml:space="preserve">гл.ф\т Гиви Ладушки </t>
  </si>
  <si>
    <t>Соснова Анна</t>
  </si>
  <si>
    <t>цвергпинчер Наша Марка Млечный Путь</t>
  </si>
  <si>
    <t>Иванюк Антон</t>
  </si>
  <si>
    <t>шелти Грант</t>
  </si>
  <si>
    <t>Патрикеева Ольга</t>
  </si>
  <si>
    <t>шелти Гордон</t>
  </si>
  <si>
    <t>Голомидова Екатерина</t>
  </si>
  <si>
    <t>шелти Уральский Шустрик</t>
  </si>
  <si>
    <t>б\к Дилиджент фор Дэш</t>
  </si>
  <si>
    <t>Квиндт Татьяна</t>
  </si>
  <si>
    <t>шелти Катрилон'с Файер Фокс</t>
  </si>
  <si>
    <t>гл.ф\т Бруста</t>
  </si>
  <si>
    <t>Недозорова Виктория</t>
  </si>
  <si>
    <t>шелти Маленький Принц</t>
  </si>
  <si>
    <t>шелти Барбари'с Сакй Ефим</t>
  </si>
  <si>
    <t>Морозова Светлана</t>
  </si>
  <si>
    <t>шелти Гордон'с Шелл Хип-Хоп</t>
  </si>
  <si>
    <t>шелти Искуситель Души Моей</t>
  </si>
  <si>
    <t>пир.овч. Хардихарт</t>
  </si>
  <si>
    <t>гл.ф\т Форсаж</t>
  </si>
  <si>
    <t xml:space="preserve">шелти Богиня Любви Афродита </t>
  </si>
  <si>
    <t>шелти Тигмарилайн Ринальдо</t>
  </si>
  <si>
    <t>Куратова Анна</t>
  </si>
  <si>
    <t>шелти Лакки</t>
  </si>
  <si>
    <t>Ощепкова Милана</t>
  </si>
  <si>
    <t>шелти Барбари'с Скай Пайнери</t>
  </si>
  <si>
    <t>шелти Экзотика</t>
  </si>
  <si>
    <t>шелти Адреналин Раш</t>
  </si>
  <si>
    <t>Березуцкий Александр</t>
  </si>
  <si>
    <t>шелти Ночная Красотка</t>
  </si>
  <si>
    <t>Салькова Надежда</t>
  </si>
  <si>
    <t>шелти Мон Амур Шанель</t>
  </si>
  <si>
    <t>Пирогова Наталья</t>
  </si>
  <si>
    <t>пир.овч. Линия Грации Евровиктори</t>
  </si>
  <si>
    <t>б\т Рокки</t>
  </si>
  <si>
    <t>шелти Куин Стори Бель Фанто</t>
  </si>
  <si>
    <t>шелти Катрилон'с Онтарио</t>
  </si>
  <si>
    <t>Шишкина Анна</t>
  </si>
  <si>
    <t>пудель Чероки</t>
  </si>
  <si>
    <t>шелти Алиедора Венти</t>
  </si>
  <si>
    <t>Категория TOY</t>
  </si>
  <si>
    <t>метис Белка</t>
  </si>
  <si>
    <t>шпиц Айскнехт Топаз Дриммейкер</t>
  </si>
  <si>
    <t>шпиц Торпеда</t>
  </si>
  <si>
    <t>шелти Чикаго</t>
  </si>
  <si>
    <t>цв\пинч. Малагрис Ульф Уни</t>
  </si>
  <si>
    <t>шпиц Геральт</t>
  </si>
  <si>
    <t>Павлова Татьяна</t>
  </si>
  <si>
    <t xml:space="preserve">парсон-рассел-терьер Манифик Мет Мафия </t>
  </si>
  <si>
    <t>шпиц Марго</t>
  </si>
  <si>
    <t>Дубичева Любовь</t>
  </si>
  <si>
    <t>шпиц Тайна</t>
  </si>
  <si>
    <t>Березуцкая Валентина</t>
  </si>
  <si>
    <t>пудель Юната</t>
  </si>
  <si>
    <t>шелти Лакнест Ин Зе Мист</t>
  </si>
  <si>
    <t>папийон Богом Даная Юнис</t>
  </si>
  <si>
    <t>Савченко Анастасия</t>
  </si>
  <si>
    <t>шелти Дакота</t>
  </si>
  <si>
    <t>шпиц Айскнехт Дон Амороссо Амиго</t>
  </si>
  <si>
    <t>цв\пинч. Эолис Дилари Ли</t>
  </si>
  <si>
    <t>Медведкова Елена</t>
  </si>
  <si>
    <t>шпиц Дорсдорф Орхидея</t>
  </si>
  <si>
    <t>метис Пиншел</t>
  </si>
  <si>
    <t>Емельянова Светлана</t>
  </si>
  <si>
    <t>кернтерьер Алекта Прима Викинг</t>
  </si>
  <si>
    <t>такса Лиза</t>
  </si>
  <si>
    <t>пудель Харизма</t>
  </si>
  <si>
    <t>Чиркова Анна</t>
  </si>
  <si>
    <t>дрт Стрелка</t>
  </si>
  <si>
    <t>Паромова Анастасия</t>
  </si>
  <si>
    <t>цв\пинч. Мартин</t>
  </si>
  <si>
    <t>шпиц Айскнехт Эльфания</t>
  </si>
  <si>
    <t>Категория TEAM</t>
  </si>
  <si>
    <t>Пермский край - 1</t>
  </si>
  <si>
    <t>Пермский край - 2</t>
  </si>
  <si>
    <t>Москва - 1</t>
  </si>
  <si>
    <t>Москва - 10</t>
  </si>
  <si>
    <t>Москва - 5</t>
  </si>
  <si>
    <t>Пермский край - 4</t>
  </si>
  <si>
    <t>Москва - 2</t>
  </si>
  <si>
    <t>Москва - 4</t>
  </si>
  <si>
    <t>Архангельская область - 1</t>
  </si>
  <si>
    <t>Москва - 9</t>
  </si>
  <si>
    <t>Пермский край - 3</t>
  </si>
  <si>
    <t>Нижегородская область - 1</t>
  </si>
  <si>
    <t>Ивановская область - 1</t>
  </si>
  <si>
    <t>Пермский край - 8</t>
  </si>
  <si>
    <t>Санкт-Петербург - 3</t>
  </si>
  <si>
    <t>Пермский край - 9</t>
  </si>
  <si>
    <t>Самара - 1</t>
  </si>
  <si>
    <t>Москва - 6</t>
  </si>
  <si>
    <t>Москва - 11</t>
  </si>
  <si>
    <t>Пермский край - 6</t>
  </si>
  <si>
    <t>Санкт-Петербург - 4</t>
  </si>
  <si>
    <t>Пермский край - 5</t>
  </si>
  <si>
    <t>Москва - 3</t>
  </si>
  <si>
    <t>Санкт-Петербург - 1</t>
  </si>
  <si>
    <t>Ивановская область - 2</t>
  </si>
  <si>
    <t>Пермский край - 10</t>
  </si>
  <si>
    <t>Нижегородская область - 2</t>
  </si>
  <si>
    <t>Архангельская область - 2</t>
  </si>
  <si>
    <t>Екатеринбург - 1</t>
  </si>
  <si>
    <t>Москва - 12</t>
  </si>
  <si>
    <t>Омск - 1</t>
  </si>
  <si>
    <t>Москва - 8</t>
  </si>
  <si>
    <t>Москва - 7</t>
  </si>
  <si>
    <t>Ивановская область - 4</t>
  </si>
  <si>
    <t>Ивановская область - 3</t>
  </si>
  <si>
    <t>Екатеринбург - 3</t>
  </si>
  <si>
    <t>Пермский край - 11</t>
  </si>
  <si>
    <t>Екатеринбург - 2</t>
  </si>
  <si>
    <t>Санкт-Петербург - 2</t>
  </si>
  <si>
    <t>Москва - 14</t>
  </si>
  <si>
    <t>Ивановская область - 5</t>
  </si>
  <si>
    <t>Москва - 13</t>
  </si>
  <si>
    <t>Санкт-Петербург - 5</t>
  </si>
  <si>
    <t>Пермский край - 7</t>
  </si>
  <si>
    <t>Самара - 2</t>
  </si>
  <si>
    <t>23 февраля 2013 г</t>
  </si>
  <si>
    <t xml:space="preserve"> ОУСЦ "Планерная"</t>
  </si>
  <si>
    <t>командные соревнования</t>
  </si>
  <si>
    <t>личный финал - аджилити</t>
  </si>
  <si>
    <t>командный финал - эстафета</t>
  </si>
  <si>
    <t>Кубок России</t>
  </si>
  <si>
    <t>б/м</t>
  </si>
  <si>
    <t>Скорость аджилити</t>
  </si>
  <si>
    <t>Скорость джампинг</t>
  </si>
  <si>
    <t>Разряд</t>
  </si>
  <si>
    <t>кмс</t>
  </si>
  <si>
    <t>мс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</si>
</sst>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8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right"/>
    </xf>
    <xf numFmtId="0" fontId="12" fillId="33" borderId="15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10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3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4" fillId="33" borderId="0" xfId="0" applyFont="1" applyFill="1" applyAlignment="1" applyProtection="1">
      <alignment horizontal="left"/>
      <protection hidden="1"/>
    </xf>
    <xf numFmtId="0" fontId="15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15" fillId="33" borderId="0" xfId="0" applyFont="1" applyFill="1" applyAlignment="1" applyProtection="1">
      <alignment horizontal="center"/>
      <protection hidden="1"/>
    </xf>
    <xf numFmtId="0" fontId="16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 horizontal="left"/>
      <protection hidden="1"/>
    </xf>
    <xf numFmtId="0" fontId="18" fillId="33" borderId="0" xfId="0" applyFont="1" applyFill="1" applyAlignment="1" applyProtection="1">
      <alignment/>
      <protection hidden="1"/>
    </xf>
    <xf numFmtId="0" fontId="18" fillId="33" borderId="20" xfId="0" applyFont="1" applyFill="1" applyBorder="1" applyAlignment="1" applyProtection="1">
      <alignment/>
      <protection hidden="1"/>
    </xf>
    <xf numFmtId="0" fontId="13" fillId="33" borderId="21" xfId="0" applyFont="1" applyFill="1" applyBorder="1" applyAlignment="1" applyProtection="1">
      <alignment horizontal="center"/>
      <protection hidden="1"/>
    </xf>
    <xf numFmtId="0" fontId="13" fillId="33" borderId="22" xfId="0" applyFont="1" applyFill="1" applyBorder="1" applyAlignment="1" applyProtection="1">
      <alignment horizontal="center"/>
      <protection hidden="1"/>
    </xf>
    <xf numFmtId="0" fontId="13" fillId="33" borderId="23" xfId="0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right"/>
      <protection hidden="1"/>
    </xf>
    <xf numFmtId="0" fontId="13" fillId="33" borderId="24" xfId="0" applyFont="1" applyFill="1" applyBorder="1" applyAlignment="1" applyProtection="1">
      <alignment horizontal="center"/>
      <protection hidden="1"/>
    </xf>
    <xf numFmtId="0" fontId="13" fillId="33" borderId="25" xfId="0" applyFont="1" applyFill="1" applyBorder="1" applyAlignment="1" applyProtection="1">
      <alignment horizontal="center"/>
      <protection hidden="1"/>
    </xf>
    <xf numFmtId="0" fontId="13" fillId="33" borderId="26" xfId="0" applyFont="1" applyFill="1" applyBorder="1" applyAlignment="1" applyProtection="1">
      <alignment horizontal="center"/>
      <protection hidden="1"/>
    </xf>
    <xf numFmtId="164" fontId="13" fillId="33" borderId="25" xfId="0" applyNumberFormat="1" applyFont="1" applyFill="1" applyBorder="1" applyAlignment="1" applyProtection="1">
      <alignment horizontal="center"/>
      <protection hidden="1"/>
    </xf>
    <xf numFmtId="0" fontId="13" fillId="33" borderId="27" xfId="0" applyFont="1" applyFill="1" applyBorder="1" applyAlignment="1" applyProtection="1">
      <alignment horizontal="center"/>
      <protection hidden="1"/>
    </xf>
    <xf numFmtId="0" fontId="17" fillId="33" borderId="28" xfId="0" applyFont="1" applyFill="1" applyBorder="1" applyAlignment="1" applyProtection="1">
      <alignment horizontal="center" vertical="center" wrapText="1"/>
      <protection hidden="1"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17" fillId="33" borderId="31" xfId="0" applyFont="1" applyFill="1" applyBorder="1" applyAlignment="1" applyProtection="1">
      <alignment horizontal="center" vertical="center" wrapText="1"/>
      <protection hidden="1"/>
    </xf>
    <xf numFmtId="0" fontId="17" fillId="33" borderId="32" xfId="0" applyFont="1" applyFill="1" applyBorder="1" applyAlignment="1" applyProtection="1">
      <alignment horizontal="center" vertical="center" wrapText="1"/>
      <protection hidden="1"/>
    </xf>
    <xf numFmtId="0" fontId="13" fillId="33" borderId="33" xfId="0" applyFont="1" applyFill="1" applyBorder="1" applyAlignment="1" applyProtection="1">
      <alignment horizontal="center"/>
      <protection hidden="1"/>
    </xf>
    <xf numFmtId="0" fontId="13" fillId="33" borderId="34" xfId="0" applyFont="1" applyFill="1" applyBorder="1" applyAlignment="1" applyProtection="1">
      <alignment/>
      <protection hidden="1"/>
    </xf>
    <xf numFmtId="0" fontId="13" fillId="33" borderId="35" xfId="0" applyFont="1" applyFill="1" applyBorder="1" applyAlignment="1" applyProtection="1">
      <alignment/>
      <protection hidden="1"/>
    </xf>
    <xf numFmtId="1" fontId="2" fillId="33" borderId="36" xfId="0" applyNumberFormat="1" applyFont="1" applyFill="1" applyBorder="1" applyAlignment="1" applyProtection="1">
      <alignment horizontal="right"/>
      <protection hidden="1"/>
    </xf>
    <xf numFmtId="2" fontId="2" fillId="33" borderId="37" xfId="0" applyNumberFormat="1" applyFont="1" applyFill="1" applyBorder="1" applyAlignment="1" applyProtection="1">
      <alignment horizontal="right"/>
      <protection hidden="1"/>
    </xf>
    <xf numFmtId="0" fontId="2" fillId="33" borderId="38" xfId="0" applyFont="1" applyFill="1" applyBorder="1" applyAlignment="1" applyProtection="1">
      <alignment horizontal="right"/>
      <protection hidden="1"/>
    </xf>
    <xf numFmtId="0" fontId="2" fillId="33" borderId="39" xfId="0" applyFont="1" applyFill="1" applyBorder="1" applyAlignment="1" applyProtection="1">
      <alignment horizontal="right"/>
      <protection hidden="1"/>
    </xf>
    <xf numFmtId="0" fontId="2" fillId="33" borderId="36" xfId="0" applyFont="1" applyFill="1" applyBorder="1" applyAlignment="1" applyProtection="1">
      <alignment horizontal="right"/>
      <protection hidden="1"/>
    </xf>
    <xf numFmtId="0" fontId="2" fillId="33" borderId="40" xfId="0" applyFont="1" applyFill="1" applyBorder="1" applyAlignment="1" applyProtection="1">
      <alignment horizontal="right"/>
      <protection hidden="1"/>
    </xf>
    <xf numFmtId="0" fontId="2" fillId="33" borderId="41" xfId="0" applyFont="1" applyFill="1" applyBorder="1" applyAlignment="1" applyProtection="1">
      <alignment horizontal="right"/>
      <protection hidden="1"/>
    </xf>
    <xf numFmtId="2" fontId="2" fillId="33" borderId="42" xfId="0" applyNumberFormat="1" applyFont="1" applyFill="1" applyBorder="1" applyAlignment="1" applyProtection="1">
      <alignment horizontal="center"/>
      <protection hidden="1"/>
    </xf>
    <xf numFmtId="2" fontId="2" fillId="33" borderId="43" xfId="0" applyNumberFormat="1" applyFont="1" applyFill="1" applyBorder="1" applyAlignment="1" applyProtection="1">
      <alignment horizontal="center"/>
      <protection hidden="1"/>
    </xf>
    <xf numFmtId="0" fontId="2" fillId="33" borderId="44" xfId="0" applyFont="1" applyFill="1" applyBorder="1" applyAlignment="1" applyProtection="1">
      <alignment horizontal="center"/>
      <protection hidden="1"/>
    </xf>
    <xf numFmtId="1" fontId="2" fillId="33" borderId="45" xfId="0" applyNumberFormat="1" applyFont="1" applyFill="1" applyBorder="1" applyAlignment="1" applyProtection="1">
      <alignment horizontal="right"/>
      <protection hidden="1"/>
    </xf>
    <xf numFmtId="2" fontId="2" fillId="33" borderId="40" xfId="0" applyNumberFormat="1" applyFont="1" applyFill="1" applyBorder="1" applyAlignment="1" applyProtection="1">
      <alignment horizontal="right"/>
      <protection hidden="1"/>
    </xf>
    <xf numFmtId="0" fontId="2" fillId="33" borderId="45" xfId="0" applyFont="1" applyFill="1" applyBorder="1" applyAlignment="1" applyProtection="1">
      <alignment horizontal="right"/>
      <protection hidden="1"/>
    </xf>
    <xf numFmtId="2" fontId="2" fillId="33" borderId="46" xfId="0" applyNumberFormat="1" applyFont="1" applyFill="1" applyBorder="1" applyAlignment="1" applyProtection="1">
      <alignment horizontal="center"/>
      <protection hidden="1"/>
    </xf>
    <xf numFmtId="0" fontId="2" fillId="33" borderId="47" xfId="0" applyFont="1" applyFill="1" applyBorder="1" applyAlignment="1" applyProtection="1">
      <alignment horizontal="center"/>
      <protection hidden="1"/>
    </xf>
    <xf numFmtId="0" fontId="13" fillId="33" borderId="48" xfId="0" applyFont="1" applyFill="1" applyBorder="1" applyAlignment="1" applyProtection="1">
      <alignment horizontal="center"/>
      <protection hidden="1"/>
    </xf>
    <xf numFmtId="0" fontId="2" fillId="33" borderId="49" xfId="0" applyFont="1" applyFill="1" applyBorder="1" applyAlignment="1" applyProtection="1">
      <alignment/>
      <protection hidden="1"/>
    </xf>
    <xf numFmtId="0" fontId="2" fillId="33" borderId="50" xfId="0" applyFont="1" applyFill="1" applyBorder="1" applyAlignment="1" applyProtection="1">
      <alignment/>
      <protection hidden="1"/>
    </xf>
    <xf numFmtId="0" fontId="2" fillId="33" borderId="48" xfId="0" applyFont="1" applyFill="1" applyBorder="1" applyAlignment="1" applyProtection="1">
      <alignment/>
      <protection hidden="1"/>
    </xf>
    <xf numFmtId="0" fontId="2" fillId="33" borderId="51" xfId="0" applyFont="1" applyFill="1" applyBorder="1" applyAlignment="1" applyProtection="1">
      <alignment/>
      <protection hidden="1"/>
    </xf>
    <xf numFmtId="0" fontId="2" fillId="33" borderId="52" xfId="0" applyFont="1" applyFill="1" applyBorder="1" applyAlignment="1" applyProtection="1">
      <alignment/>
      <protection hidden="1"/>
    </xf>
    <xf numFmtId="0" fontId="2" fillId="33" borderId="53" xfId="0" applyFont="1" applyFill="1" applyBorder="1" applyAlignment="1" applyProtection="1">
      <alignment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8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164" fontId="13" fillId="33" borderId="0" xfId="0" applyNumberFormat="1" applyFont="1" applyFill="1" applyBorder="1" applyAlignment="1" applyProtection="1">
      <alignment horizontal="center"/>
      <protection hidden="1"/>
    </xf>
    <xf numFmtId="2" fontId="2" fillId="33" borderId="45" xfId="0" applyNumberFormat="1" applyFont="1" applyFill="1" applyBorder="1" applyAlignment="1" applyProtection="1">
      <alignment horizontal="right"/>
      <protection hidden="1"/>
    </xf>
    <xf numFmtId="0" fontId="13" fillId="33" borderId="34" xfId="0" applyFont="1" applyFill="1" applyBorder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right"/>
      <protection hidden="1"/>
    </xf>
    <xf numFmtId="2" fontId="2" fillId="33" borderId="54" xfId="0" applyNumberFormat="1" applyFont="1" applyFill="1" applyBorder="1" applyAlignment="1" applyProtection="1">
      <alignment horizontal="center"/>
      <protection hidden="1"/>
    </xf>
    <xf numFmtId="0" fontId="2" fillId="33" borderId="55" xfId="0" applyFont="1" applyFill="1" applyBorder="1" applyAlignment="1" applyProtection="1">
      <alignment horizontal="center"/>
      <protection hidden="1"/>
    </xf>
    <xf numFmtId="0" fontId="13" fillId="33" borderId="56" xfId="0" applyFont="1" applyFill="1" applyBorder="1" applyAlignment="1" applyProtection="1">
      <alignment horizontal="center"/>
      <protection hidden="1"/>
    </xf>
    <xf numFmtId="0" fontId="13" fillId="33" borderId="57" xfId="0" applyFont="1" applyFill="1" applyBorder="1" applyAlignment="1" applyProtection="1">
      <alignment horizontal="center"/>
      <protection hidden="1"/>
    </xf>
    <xf numFmtId="0" fontId="13" fillId="33" borderId="57" xfId="0" applyFont="1" applyFill="1" applyBorder="1" applyAlignment="1" applyProtection="1">
      <alignment/>
      <protection hidden="1"/>
    </xf>
    <xf numFmtId="0" fontId="13" fillId="33" borderId="13" xfId="0" applyFont="1" applyFill="1" applyBorder="1" applyAlignment="1" applyProtection="1">
      <alignment/>
      <protection hidden="1"/>
    </xf>
    <xf numFmtId="1" fontId="2" fillId="33" borderId="56" xfId="0" applyNumberFormat="1" applyFont="1" applyFill="1" applyBorder="1" applyAlignment="1" applyProtection="1">
      <alignment horizontal="right"/>
      <protection hidden="1"/>
    </xf>
    <xf numFmtId="2" fontId="2" fillId="33" borderId="57" xfId="0" applyNumberFormat="1" applyFont="1" applyFill="1" applyBorder="1" applyAlignment="1" applyProtection="1">
      <alignment horizontal="right"/>
      <protection hidden="1"/>
    </xf>
    <xf numFmtId="0" fontId="2" fillId="33" borderId="57" xfId="0" applyFont="1" applyFill="1" applyBorder="1" applyAlignment="1" applyProtection="1">
      <alignment horizontal="right"/>
      <protection hidden="1"/>
    </xf>
    <xf numFmtId="0" fontId="2" fillId="33" borderId="56" xfId="0" applyFont="1" applyFill="1" applyBorder="1" applyAlignment="1" applyProtection="1">
      <alignment horizontal="right"/>
      <protection hidden="1"/>
    </xf>
    <xf numFmtId="2" fontId="2" fillId="33" borderId="14" xfId="0" applyNumberFormat="1" applyFont="1" applyFill="1" applyBorder="1" applyAlignment="1" applyProtection="1">
      <alignment horizontal="center"/>
      <protection hidden="1"/>
    </xf>
    <xf numFmtId="0" fontId="2" fillId="33" borderId="58" xfId="0" applyFont="1" applyFill="1" applyBorder="1" applyAlignment="1" applyProtection="1">
      <alignment horizontal="center"/>
      <protection hidden="1"/>
    </xf>
    <xf numFmtId="0" fontId="13" fillId="33" borderId="59" xfId="0" applyFont="1" applyFill="1" applyBorder="1" applyAlignment="1" applyProtection="1">
      <alignment horizontal="center"/>
      <protection hidden="1"/>
    </xf>
    <xf numFmtId="0" fontId="13" fillId="33" borderId="60" xfId="0" applyFont="1" applyFill="1" applyBorder="1" applyAlignment="1" applyProtection="1">
      <alignment horizontal="center"/>
      <protection hidden="1"/>
    </xf>
    <xf numFmtId="0" fontId="13" fillId="33" borderId="60" xfId="0" applyFont="1" applyFill="1" applyBorder="1" applyAlignment="1" applyProtection="1">
      <alignment/>
      <protection hidden="1"/>
    </xf>
    <xf numFmtId="0" fontId="13" fillId="33" borderId="61" xfId="0" applyFont="1" applyFill="1" applyBorder="1" applyAlignment="1" applyProtection="1">
      <alignment/>
      <protection hidden="1"/>
    </xf>
    <xf numFmtId="1" fontId="2" fillId="33" borderId="59" xfId="0" applyNumberFormat="1" applyFont="1" applyFill="1" applyBorder="1" applyAlignment="1" applyProtection="1">
      <alignment horizontal="right"/>
      <protection hidden="1"/>
    </xf>
    <xf numFmtId="2" fontId="2" fillId="33" borderId="60" xfId="0" applyNumberFormat="1" applyFont="1" applyFill="1" applyBorder="1" applyAlignment="1" applyProtection="1">
      <alignment horizontal="right"/>
      <protection hidden="1"/>
    </xf>
    <xf numFmtId="0" fontId="2" fillId="33" borderId="60" xfId="0" applyFont="1" applyFill="1" applyBorder="1" applyAlignment="1" applyProtection="1">
      <alignment horizontal="right"/>
      <protection hidden="1"/>
    </xf>
    <xf numFmtId="0" fontId="2" fillId="33" borderId="62" xfId="0" applyFont="1" applyFill="1" applyBorder="1" applyAlignment="1" applyProtection="1">
      <alignment horizontal="right"/>
      <protection hidden="1"/>
    </xf>
    <xf numFmtId="0" fontId="2" fillId="33" borderId="59" xfId="0" applyFont="1" applyFill="1" applyBorder="1" applyAlignment="1" applyProtection="1">
      <alignment horizontal="right"/>
      <protection hidden="1"/>
    </xf>
    <xf numFmtId="2" fontId="2" fillId="33" borderId="63" xfId="0" applyNumberFormat="1" applyFont="1" applyFill="1" applyBorder="1" applyAlignment="1" applyProtection="1">
      <alignment horizontal="center"/>
      <protection hidden="1"/>
    </xf>
    <xf numFmtId="0" fontId="2" fillId="33" borderId="64" xfId="0" applyFont="1" applyFill="1" applyBorder="1" applyAlignment="1" applyProtection="1">
      <alignment horizontal="center"/>
      <protection hidden="1"/>
    </xf>
    <xf numFmtId="1" fontId="2" fillId="33" borderId="33" xfId="0" applyNumberFormat="1" applyFont="1" applyFill="1" applyBorder="1" applyAlignment="1" applyProtection="1">
      <alignment horizontal="right"/>
      <protection hidden="1"/>
    </xf>
    <xf numFmtId="2" fontId="2" fillId="33" borderId="34" xfId="0" applyNumberFormat="1" applyFont="1" applyFill="1" applyBorder="1" applyAlignment="1" applyProtection="1">
      <alignment horizontal="right"/>
      <protection hidden="1"/>
    </xf>
    <xf numFmtId="0" fontId="2" fillId="33" borderId="34" xfId="0" applyFont="1" applyFill="1" applyBorder="1" applyAlignment="1" applyProtection="1">
      <alignment horizontal="right"/>
      <protection hidden="1"/>
    </xf>
    <xf numFmtId="0" fontId="2" fillId="33" borderId="65" xfId="0" applyFont="1" applyFill="1" applyBorder="1" applyAlignment="1" applyProtection="1">
      <alignment horizontal="right"/>
      <protection hidden="1"/>
    </xf>
    <xf numFmtId="0" fontId="2" fillId="33" borderId="33" xfId="0" applyFont="1" applyFill="1" applyBorder="1" applyAlignment="1" applyProtection="1">
      <alignment horizontal="right"/>
      <protection hidden="1"/>
    </xf>
    <xf numFmtId="0" fontId="13" fillId="33" borderId="66" xfId="0" applyFont="1" applyFill="1" applyBorder="1" applyAlignment="1" applyProtection="1">
      <alignment horizontal="center"/>
      <protection hidden="1"/>
    </xf>
    <xf numFmtId="0" fontId="13" fillId="33" borderId="67" xfId="0" applyFont="1" applyFill="1" applyBorder="1" applyAlignment="1" applyProtection="1">
      <alignment horizontal="center"/>
      <protection hidden="1"/>
    </xf>
    <xf numFmtId="0" fontId="13" fillId="33" borderId="67" xfId="0" applyFont="1" applyFill="1" applyBorder="1" applyAlignment="1" applyProtection="1">
      <alignment/>
      <protection hidden="1"/>
    </xf>
    <xf numFmtId="0" fontId="13" fillId="33" borderId="17" xfId="0" applyFont="1" applyFill="1" applyBorder="1" applyAlignment="1" applyProtection="1">
      <alignment/>
      <protection hidden="1"/>
    </xf>
    <xf numFmtId="1" fontId="2" fillId="33" borderId="66" xfId="0" applyNumberFormat="1" applyFont="1" applyFill="1" applyBorder="1" applyAlignment="1" applyProtection="1">
      <alignment horizontal="right"/>
      <protection hidden="1"/>
    </xf>
    <xf numFmtId="2" fontId="2" fillId="33" borderId="67" xfId="0" applyNumberFormat="1" applyFont="1" applyFill="1" applyBorder="1" applyAlignment="1" applyProtection="1">
      <alignment horizontal="right"/>
      <protection hidden="1"/>
    </xf>
    <xf numFmtId="0" fontId="2" fillId="33" borderId="67" xfId="0" applyFont="1" applyFill="1" applyBorder="1" applyAlignment="1" applyProtection="1">
      <alignment horizontal="right"/>
      <protection hidden="1"/>
    </xf>
    <xf numFmtId="0" fontId="2" fillId="33" borderId="66" xfId="0" applyFont="1" applyFill="1" applyBorder="1" applyAlignment="1" applyProtection="1">
      <alignment horizontal="right"/>
      <protection hidden="1"/>
    </xf>
    <xf numFmtId="0" fontId="2" fillId="33" borderId="68" xfId="0" applyFont="1" applyFill="1" applyBorder="1" applyAlignment="1" applyProtection="1">
      <alignment horizontal="right"/>
      <protection hidden="1"/>
    </xf>
    <xf numFmtId="0" fontId="2" fillId="33" borderId="69" xfId="0" applyFont="1" applyFill="1" applyBorder="1" applyAlignment="1" applyProtection="1">
      <alignment horizontal="right"/>
      <protection hidden="1"/>
    </xf>
    <xf numFmtId="2" fontId="2" fillId="33" borderId="19" xfId="0" applyNumberFormat="1" applyFont="1" applyFill="1" applyBorder="1" applyAlignment="1" applyProtection="1">
      <alignment horizontal="center"/>
      <protection hidden="1"/>
    </xf>
    <xf numFmtId="0" fontId="2" fillId="33" borderId="70" xfId="0" applyFont="1" applyFill="1" applyBorder="1" applyAlignment="1" applyProtection="1">
      <alignment horizontal="center"/>
      <protection hidden="1"/>
    </xf>
    <xf numFmtId="0" fontId="2" fillId="33" borderId="71" xfId="0" applyFont="1" applyFill="1" applyBorder="1" applyAlignment="1" applyProtection="1">
      <alignment horizontal="center"/>
      <protection hidden="1"/>
    </xf>
    <xf numFmtId="0" fontId="13" fillId="33" borderId="72" xfId="0" applyFont="1" applyFill="1" applyBorder="1" applyAlignment="1" applyProtection="1">
      <alignment horizontal="center"/>
      <protection hidden="1"/>
    </xf>
    <xf numFmtId="0" fontId="13" fillId="33" borderId="68" xfId="0" applyFont="1" applyFill="1" applyBorder="1" applyAlignment="1" applyProtection="1">
      <alignment horizontal="center"/>
      <protection hidden="1"/>
    </xf>
    <xf numFmtId="0" fontId="13" fillId="33" borderId="68" xfId="0" applyFont="1" applyFill="1" applyBorder="1" applyAlignment="1" applyProtection="1">
      <alignment/>
      <protection hidden="1"/>
    </xf>
    <xf numFmtId="0" fontId="13" fillId="33" borderId="73" xfId="0" applyFont="1" applyFill="1" applyBorder="1" applyAlignment="1" applyProtection="1">
      <alignment/>
      <protection hidden="1"/>
    </xf>
    <xf numFmtId="1" fontId="2" fillId="33" borderId="72" xfId="0" applyNumberFormat="1" applyFont="1" applyFill="1" applyBorder="1" applyAlignment="1" applyProtection="1">
      <alignment horizontal="right"/>
      <protection hidden="1"/>
    </xf>
    <xf numFmtId="2" fontId="2" fillId="33" borderId="68" xfId="0" applyNumberFormat="1" applyFont="1" applyFill="1" applyBorder="1" applyAlignment="1" applyProtection="1">
      <alignment horizontal="right"/>
      <protection hidden="1"/>
    </xf>
    <xf numFmtId="0" fontId="2" fillId="33" borderId="72" xfId="0" applyFont="1" applyFill="1" applyBorder="1" applyAlignment="1" applyProtection="1">
      <alignment horizontal="right"/>
      <protection hidden="1"/>
    </xf>
    <xf numFmtId="2" fontId="2" fillId="33" borderId="74" xfId="0" applyNumberFormat="1" applyFont="1" applyFill="1" applyBorder="1" applyAlignment="1" applyProtection="1">
      <alignment horizontal="center"/>
      <protection hidden="1"/>
    </xf>
    <xf numFmtId="2" fontId="2" fillId="33" borderId="39" xfId="0" applyNumberFormat="1" applyFont="1" applyFill="1" applyBorder="1" applyAlignment="1" applyProtection="1">
      <alignment horizontal="right"/>
      <protection hidden="1"/>
    </xf>
    <xf numFmtId="2" fontId="2" fillId="33" borderId="36" xfId="0" applyNumberFormat="1" applyFont="1" applyFill="1" applyBorder="1" applyAlignment="1" applyProtection="1">
      <alignment horizontal="right"/>
      <protection hidden="1"/>
    </xf>
    <xf numFmtId="0" fontId="2" fillId="33" borderId="13" xfId="0" applyFont="1" applyFill="1" applyBorder="1" applyAlignment="1" applyProtection="1">
      <alignment horizontal="right"/>
      <protection hidden="1"/>
    </xf>
    <xf numFmtId="0" fontId="2" fillId="33" borderId="39" xfId="0" applyNumberFormat="1" applyFont="1" applyFill="1" applyBorder="1" applyAlignment="1" applyProtection="1">
      <alignment horizontal="right"/>
      <protection hidden="1"/>
    </xf>
    <xf numFmtId="2" fontId="2" fillId="33" borderId="41" xfId="0" applyNumberFormat="1" applyFont="1" applyFill="1" applyBorder="1" applyAlignment="1" applyProtection="1">
      <alignment horizontal="right"/>
      <protection hidden="1"/>
    </xf>
    <xf numFmtId="0" fontId="2" fillId="33" borderId="43" xfId="0" applyFont="1" applyFill="1" applyBorder="1" applyAlignment="1" applyProtection="1">
      <alignment horizontal="right"/>
      <protection hidden="1"/>
    </xf>
    <xf numFmtId="2" fontId="2" fillId="33" borderId="56" xfId="0" applyNumberFormat="1" applyFont="1" applyFill="1" applyBorder="1" applyAlignment="1" applyProtection="1">
      <alignment horizontal="right"/>
      <protection hidden="1"/>
    </xf>
    <xf numFmtId="2" fontId="2" fillId="33" borderId="62" xfId="0" applyNumberFormat="1" applyFont="1" applyFill="1" applyBorder="1" applyAlignment="1" applyProtection="1">
      <alignment horizontal="right"/>
      <protection hidden="1"/>
    </xf>
    <xf numFmtId="2" fontId="2" fillId="33" borderId="59" xfId="0" applyNumberFormat="1" applyFont="1" applyFill="1" applyBorder="1" applyAlignment="1" applyProtection="1">
      <alignment horizontal="right"/>
      <protection hidden="1"/>
    </xf>
    <xf numFmtId="0" fontId="2" fillId="33" borderId="61" xfId="0" applyFont="1" applyFill="1" applyBorder="1" applyAlignment="1" applyProtection="1">
      <alignment horizontal="right"/>
      <protection hidden="1"/>
    </xf>
    <xf numFmtId="2" fontId="2" fillId="33" borderId="65" xfId="0" applyNumberFormat="1" applyFont="1" applyFill="1" applyBorder="1" applyAlignment="1" applyProtection="1">
      <alignment horizontal="right"/>
      <protection hidden="1"/>
    </xf>
    <xf numFmtId="2" fontId="2" fillId="33" borderId="33" xfId="0" applyNumberFormat="1" applyFont="1" applyFill="1" applyBorder="1" applyAlignment="1" applyProtection="1">
      <alignment horizontal="right"/>
      <protection hidden="1"/>
    </xf>
    <xf numFmtId="0" fontId="2" fillId="33" borderId="35" xfId="0" applyFont="1" applyFill="1" applyBorder="1" applyAlignment="1" applyProtection="1">
      <alignment horizontal="right"/>
      <protection hidden="1"/>
    </xf>
    <xf numFmtId="2" fontId="2" fillId="33" borderId="27" xfId="0" applyNumberFormat="1" applyFont="1" applyFill="1" applyBorder="1" applyAlignment="1" applyProtection="1">
      <alignment horizontal="right"/>
      <protection hidden="1"/>
    </xf>
    <xf numFmtId="2" fontId="2" fillId="33" borderId="69" xfId="0" applyNumberFormat="1" applyFont="1" applyFill="1" applyBorder="1" applyAlignment="1" applyProtection="1">
      <alignment horizontal="right"/>
      <protection hidden="1"/>
    </xf>
    <xf numFmtId="2" fontId="2" fillId="33" borderId="66" xfId="0" applyNumberFormat="1" applyFont="1" applyFill="1" applyBorder="1" applyAlignment="1" applyProtection="1">
      <alignment horizontal="right"/>
      <protection hidden="1"/>
    </xf>
    <xf numFmtId="0" fontId="2" fillId="33" borderId="17" xfId="0" applyFont="1" applyFill="1" applyBorder="1" applyAlignment="1" applyProtection="1">
      <alignment horizontal="right"/>
      <protection hidden="1"/>
    </xf>
    <xf numFmtId="2" fontId="2" fillId="33" borderId="75" xfId="0" applyNumberFormat="1" applyFont="1" applyFill="1" applyBorder="1" applyAlignment="1" applyProtection="1">
      <alignment horizontal="right"/>
      <protection hidden="1"/>
    </xf>
    <xf numFmtId="2" fontId="2" fillId="33" borderId="72" xfId="0" applyNumberFormat="1" applyFont="1" applyFill="1" applyBorder="1" applyAlignment="1" applyProtection="1">
      <alignment horizontal="right"/>
      <protection hidden="1"/>
    </xf>
    <xf numFmtId="0" fontId="2" fillId="33" borderId="73" xfId="0" applyFont="1" applyFill="1" applyBorder="1" applyAlignment="1" applyProtection="1">
      <alignment horizontal="right"/>
      <protection hidden="1"/>
    </xf>
    <xf numFmtId="2" fontId="2" fillId="33" borderId="76" xfId="0" applyNumberFormat="1" applyFont="1" applyFill="1" applyBorder="1" applyAlignment="1" applyProtection="1">
      <alignment/>
      <protection hidden="1"/>
    </xf>
    <xf numFmtId="2" fontId="2" fillId="33" borderId="77" xfId="0" applyNumberFormat="1" applyFont="1" applyFill="1" applyBorder="1" applyAlignment="1" applyProtection="1">
      <alignment/>
      <protection hidden="1"/>
    </xf>
    <xf numFmtId="0" fontId="2" fillId="33" borderId="44" xfId="0" applyFont="1" applyFill="1" applyBorder="1" applyAlignment="1" applyProtection="1">
      <alignment/>
      <protection hidden="1"/>
    </xf>
    <xf numFmtId="2" fontId="2" fillId="33" borderId="45" xfId="0" applyNumberFormat="1" applyFont="1" applyFill="1" applyBorder="1" applyAlignment="1" applyProtection="1">
      <alignment/>
      <protection hidden="1"/>
    </xf>
    <xf numFmtId="2" fontId="2" fillId="33" borderId="41" xfId="0" applyNumberFormat="1" applyFont="1" applyFill="1" applyBorder="1" applyAlignment="1" applyProtection="1">
      <alignment/>
      <protection hidden="1"/>
    </xf>
    <xf numFmtId="0" fontId="2" fillId="33" borderId="47" xfId="0" applyFont="1" applyFill="1" applyBorder="1" applyAlignment="1" applyProtection="1">
      <alignment/>
      <protection hidden="1"/>
    </xf>
    <xf numFmtId="2" fontId="2" fillId="33" borderId="48" xfId="0" applyNumberFormat="1" applyFont="1" applyFill="1" applyBorder="1" applyAlignment="1" applyProtection="1">
      <alignment/>
      <protection hidden="1"/>
    </xf>
    <xf numFmtId="2" fontId="2" fillId="33" borderId="51" xfId="0" applyNumberFormat="1" applyFont="1" applyFill="1" applyBorder="1" applyAlignment="1" applyProtection="1">
      <alignment/>
      <protection hidden="1"/>
    </xf>
    <xf numFmtId="0" fontId="2" fillId="33" borderId="55" xfId="0" applyFont="1" applyFill="1" applyBorder="1" applyAlignment="1" applyProtection="1">
      <alignment/>
      <protection hidden="1"/>
    </xf>
    <xf numFmtId="0" fontId="2" fillId="33" borderId="7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33" borderId="78" xfId="0" applyFont="1" applyFill="1" applyBorder="1" applyAlignment="1" applyProtection="1">
      <alignment horizontal="center" vertical="center" wrapText="1"/>
      <protection hidden="1"/>
    </xf>
    <xf numFmtId="0" fontId="0" fillId="0" borderId="79" xfId="0" applyBorder="1" applyAlignment="1">
      <alignment horizontal="center" vertical="center" wrapText="1"/>
    </xf>
    <xf numFmtId="0" fontId="2" fillId="33" borderId="8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81" xfId="0" applyFont="1" applyFill="1" applyBorder="1" applyAlignment="1" applyProtection="1">
      <alignment horizontal="center" vertical="center" wrapText="1"/>
      <protection hidden="1"/>
    </xf>
    <xf numFmtId="0" fontId="2" fillId="33" borderId="82" xfId="0" applyFont="1" applyFill="1" applyBorder="1" applyAlignment="1" applyProtection="1">
      <alignment horizontal="center" vertical="center" wrapText="1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0" fillId="0" borderId="83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84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85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 horizontal="center"/>
      <protection hidden="1"/>
    </xf>
    <xf numFmtId="0" fontId="2" fillId="33" borderId="86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79" xfId="0" applyFont="1" applyFill="1" applyBorder="1" applyAlignment="1" applyProtection="1">
      <alignment horizontal="center" vertical="center" wrapText="1"/>
      <protection hidden="1"/>
    </xf>
    <xf numFmtId="0" fontId="2" fillId="33" borderId="84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2:P28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172" t="s">
        <v>0</v>
      </c>
      <c r="E3" s="172"/>
      <c r="F3" s="172"/>
      <c r="G3" s="172"/>
      <c r="H3" s="172"/>
      <c r="I3" s="172"/>
      <c r="J3" s="172"/>
      <c r="K3" s="172"/>
      <c r="L3" s="172"/>
      <c r="M3" s="172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173" t="s">
        <v>367</v>
      </c>
      <c r="E5" s="173"/>
      <c r="F5" s="173"/>
      <c r="G5" s="173"/>
      <c r="H5" s="173"/>
      <c r="I5" s="173"/>
      <c r="J5" s="173"/>
      <c r="K5" s="173"/>
      <c r="L5" s="173"/>
      <c r="M5" s="173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1</v>
      </c>
      <c r="J7" s="23" t="s">
        <v>362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2</v>
      </c>
      <c r="J8" s="23" t="s">
        <v>363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3</v>
      </c>
      <c r="J9" s="23" t="s">
        <v>46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4</v>
      </c>
      <c r="J10" s="23" t="s">
        <v>15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29" t="s">
        <v>364</v>
      </c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29" t="s">
        <v>365</v>
      </c>
      <c r="K12" s="29"/>
      <c r="L12" s="29"/>
      <c r="M12" s="29"/>
      <c r="N12" s="29"/>
      <c r="O12" s="31"/>
    </row>
    <row r="13" spans="2:15" s="32" customFormat="1" ht="18" customHeight="1">
      <c r="B13" s="30"/>
      <c r="J13" s="29" t="s">
        <v>366</v>
      </c>
      <c r="K13" s="29"/>
      <c r="L13" s="29"/>
      <c r="M13" s="29"/>
      <c r="N13" s="29"/>
      <c r="O13" s="31"/>
    </row>
    <row r="14" spans="2:15" s="32" customFormat="1" ht="18" customHeight="1">
      <c r="B14" s="30"/>
      <c r="J14" s="29"/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7</v>
      </c>
      <c r="K19" s="23" t="s">
        <v>8</v>
      </c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9</v>
      </c>
      <c r="K20" s="29" t="s">
        <v>10</v>
      </c>
      <c r="L20" s="29"/>
      <c r="M20" s="29"/>
      <c r="N20" s="29"/>
      <c r="O20" s="31"/>
    </row>
    <row r="21" spans="2:15" s="32" customFormat="1" ht="18" customHeight="1">
      <c r="B21" s="30"/>
      <c r="C21" s="27"/>
      <c r="I21" s="28"/>
      <c r="K21" s="29" t="s">
        <v>11</v>
      </c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 t="s">
        <v>12</v>
      </c>
      <c r="K23" s="29" t="s">
        <v>13</v>
      </c>
      <c r="L23" s="29"/>
      <c r="M23" s="29"/>
      <c r="N23" s="29"/>
      <c r="O23" s="31"/>
    </row>
    <row r="24" spans="2:15" s="32" customFormat="1" ht="18" customHeight="1">
      <c r="B24" s="30"/>
      <c r="C24" s="27"/>
      <c r="I24" s="22" t="s">
        <v>14</v>
      </c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sheetProtection/>
  <mergeCells count="2">
    <mergeCell ref="D3:M3"/>
    <mergeCell ref="D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Z143"/>
  <sheetViews>
    <sheetView tabSelected="1" zoomScale="85" zoomScaleNormal="85" zoomScalePageLayoutView="0" workbookViewId="0" topLeftCell="A1">
      <selection activeCell="G16" sqref="F14:G16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21.00390625" style="38" bestFit="1" customWidth="1"/>
    <col min="4" max="4" width="8.125" style="38" customWidth="1"/>
    <col min="5" max="5" width="9.00390625" style="38" customWidth="1"/>
    <col min="6" max="6" width="18.75390625" style="38" customWidth="1"/>
    <col min="7" max="7" width="39.00390625" style="38" bestFit="1" customWidth="1"/>
    <col min="8" max="9" width="7.75390625" style="38" customWidth="1"/>
    <col min="10" max="10" width="6.75390625" style="38" customWidth="1"/>
    <col min="11" max="12" width="7.75390625" style="38" customWidth="1"/>
    <col min="13" max="13" width="6.75390625" style="38" customWidth="1"/>
    <col min="14" max="16" width="7.75390625" style="38" hidden="1" customWidth="1"/>
    <col min="17" max="17" width="6.75390625" style="38" hidden="1" customWidth="1"/>
    <col min="18" max="19" width="7.75390625" style="38" hidden="1" customWidth="1"/>
    <col min="20" max="20" width="6.75390625" style="38" hidden="1" customWidth="1"/>
    <col min="21" max="22" width="7.75390625" style="38" customWidth="1"/>
    <col min="23" max="23" width="6.75390625" style="38" customWidth="1"/>
    <col min="24" max="24" width="9.125" style="38" customWidth="1"/>
    <col min="25" max="25" width="6.75390625" style="38" customWidth="1"/>
    <col min="26" max="16384" width="9.125" style="38" customWidth="1"/>
  </cols>
  <sheetData>
    <row r="1" ht="5.25" customHeight="1"/>
    <row r="2" spans="2:25" ht="18.75">
      <c r="B2" s="86" t="str">
        <f>Title!D5</f>
        <v>Кубок России</v>
      </c>
      <c r="C2" s="40"/>
      <c r="D2" s="40"/>
      <c r="E2" s="40"/>
      <c r="F2" s="40"/>
      <c r="H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1"/>
      <c r="W2" s="42"/>
      <c r="X2" s="42"/>
      <c r="Y2" s="42"/>
    </row>
    <row r="3" spans="2:7" ht="15">
      <c r="B3" s="43" t="s">
        <v>6</v>
      </c>
      <c r="G3" s="44"/>
    </row>
    <row r="4" spans="2:24" s="37" customFormat="1" ht="12.75">
      <c r="B4" s="45" t="s">
        <v>316</v>
      </c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50"/>
    </row>
    <row r="5" spans="7:24" s="37" customFormat="1" ht="13.5" thickBot="1">
      <c r="G5" s="44"/>
      <c r="H5" s="88"/>
      <c r="I5" s="88"/>
      <c r="J5" s="88"/>
      <c r="K5" s="88"/>
      <c r="L5" s="89"/>
      <c r="M5" s="88"/>
      <c r="N5" s="88"/>
      <c r="O5" s="89"/>
      <c r="P5" s="89"/>
      <c r="Q5" s="88"/>
      <c r="R5" s="88"/>
      <c r="S5" s="89"/>
      <c r="T5" s="88"/>
      <c r="U5" s="88"/>
      <c r="V5" s="88"/>
      <c r="W5" s="88"/>
      <c r="X5" s="50"/>
    </row>
    <row r="6" spans="2:26" ht="13.5" customHeight="1">
      <c r="B6" s="184" t="s">
        <v>20</v>
      </c>
      <c r="C6" s="186" t="s">
        <v>41</v>
      </c>
      <c r="D6" s="188" t="s">
        <v>42</v>
      </c>
      <c r="E6" s="188" t="s">
        <v>43</v>
      </c>
      <c r="F6" s="186" t="s">
        <v>21</v>
      </c>
      <c r="G6" s="190" t="s">
        <v>23</v>
      </c>
      <c r="H6" s="195" t="s">
        <v>24</v>
      </c>
      <c r="I6" s="193"/>
      <c r="J6" s="194"/>
      <c r="K6" s="195" t="s">
        <v>25</v>
      </c>
      <c r="L6" s="193"/>
      <c r="M6" s="196"/>
      <c r="N6" s="195" t="s">
        <v>33</v>
      </c>
      <c r="O6" s="193"/>
      <c r="P6" s="194"/>
      <c r="Q6" s="196"/>
      <c r="R6" s="195" t="s">
        <v>34</v>
      </c>
      <c r="S6" s="193"/>
      <c r="T6" s="196"/>
      <c r="U6" s="195" t="s">
        <v>44</v>
      </c>
      <c r="V6" s="193"/>
      <c r="W6" s="194"/>
      <c r="X6" s="174" t="s">
        <v>35</v>
      </c>
      <c r="Y6" s="174" t="s">
        <v>28</v>
      </c>
      <c r="Z6" s="174" t="s">
        <v>371</v>
      </c>
    </row>
    <row r="7" spans="2:26" ht="34.5" thickBot="1">
      <c r="B7" s="185"/>
      <c r="C7" s="187"/>
      <c r="D7" s="198"/>
      <c r="E7" s="198"/>
      <c r="F7" s="187"/>
      <c r="G7" s="191"/>
      <c r="H7" s="59" t="s">
        <v>29</v>
      </c>
      <c r="I7" s="57" t="s">
        <v>30</v>
      </c>
      <c r="J7" s="58" t="s">
        <v>36</v>
      </c>
      <c r="K7" s="59" t="s">
        <v>29</v>
      </c>
      <c r="L7" s="57" t="s">
        <v>30</v>
      </c>
      <c r="M7" s="60" t="s">
        <v>36</v>
      </c>
      <c r="N7" s="59" t="s">
        <v>30</v>
      </c>
      <c r="O7" s="57" t="s">
        <v>37</v>
      </c>
      <c r="P7" s="58" t="s">
        <v>38</v>
      </c>
      <c r="Q7" s="60" t="s">
        <v>36</v>
      </c>
      <c r="R7" s="59" t="s">
        <v>30</v>
      </c>
      <c r="S7" s="57" t="s">
        <v>39</v>
      </c>
      <c r="T7" s="60" t="s">
        <v>36</v>
      </c>
      <c r="U7" s="59" t="s">
        <v>45</v>
      </c>
      <c r="V7" s="57" t="s">
        <v>30</v>
      </c>
      <c r="W7" s="58" t="s">
        <v>36</v>
      </c>
      <c r="X7" s="197"/>
      <c r="Y7" s="180"/>
      <c r="Z7" s="175"/>
    </row>
    <row r="8" spans="2:26" ht="12.75">
      <c r="B8" s="61">
        <v>9031</v>
      </c>
      <c r="C8" s="62" t="s">
        <v>318</v>
      </c>
      <c r="D8" s="91">
        <v>1</v>
      </c>
      <c r="E8" s="91">
        <v>4018</v>
      </c>
      <c r="F8" s="62" t="s">
        <v>93</v>
      </c>
      <c r="G8" s="63" t="s">
        <v>206</v>
      </c>
      <c r="H8" s="64">
        <v>0</v>
      </c>
      <c r="I8" s="65">
        <v>35.68</v>
      </c>
      <c r="J8" s="142">
        <f>IF(OR(I8="снят",I8="н/я",I8="н/ф",I8="",I8=0),0,120-H8-I8)</f>
        <v>84.32</v>
      </c>
      <c r="K8" s="68">
        <v>0</v>
      </c>
      <c r="L8" s="92">
        <v>33.06</v>
      </c>
      <c r="M8" s="142">
        <f>IF(OR(L8="снят",L8="н/я",L8="н/ф",L8="",L8=0),0,100-K8-L8)</f>
        <v>66.94</v>
      </c>
      <c r="N8" s="143">
        <v>0</v>
      </c>
      <c r="O8" s="92">
        <v>0</v>
      </c>
      <c r="P8" s="144">
        <v>0</v>
      </c>
      <c r="Q8" s="145">
        <f>IF(OR(N8="снят",N8="н/я",N8="н/ф",N8=""),0,O8+P8)</f>
        <v>0</v>
      </c>
      <c r="R8" s="143">
        <v>0</v>
      </c>
      <c r="S8" s="92">
        <v>0</v>
      </c>
      <c r="T8" s="145">
        <f>IF(OR(R8="снят",R8="н/я",R8="н/ф",R8=""),0,S8)</f>
        <v>0</v>
      </c>
      <c r="U8" s="64">
        <v>0</v>
      </c>
      <c r="V8" s="65">
        <v>64.9</v>
      </c>
      <c r="W8" s="142">
        <f>IF(OR(V8="снят",V8="н/я",V8="н/ф",V8="",V8=0),0,360-U8-V8)</f>
        <v>295.1</v>
      </c>
      <c r="X8" s="71">
        <f>SUM(J8:J10,M8:M10,Q8:Q10,T8:T10,W8)</f>
        <v>745.44</v>
      </c>
      <c r="Y8" s="73">
        <v>1</v>
      </c>
      <c r="Z8" s="170" t="s">
        <v>373</v>
      </c>
    </row>
    <row r="9" spans="2:26" ht="12.75">
      <c r="B9" s="61"/>
      <c r="C9" s="62"/>
      <c r="D9" s="91">
        <v>2</v>
      </c>
      <c r="E9" s="91">
        <v>6505</v>
      </c>
      <c r="F9" s="62" t="s">
        <v>58</v>
      </c>
      <c r="G9" s="63" t="s">
        <v>60</v>
      </c>
      <c r="H9" s="74">
        <v>0</v>
      </c>
      <c r="I9" s="75">
        <v>35.16</v>
      </c>
      <c r="J9" s="142">
        <f aca="true" t="shared" si="0" ref="J9:J72">IF(OR(I9="снят",I9="н/я",I9="н/ф",I9="",I9=0),0,120-H9-I9)</f>
        <v>84.84</v>
      </c>
      <c r="K9" s="76">
        <v>0</v>
      </c>
      <c r="L9" s="69">
        <v>32.19</v>
      </c>
      <c r="M9" s="146">
        <f aca="true" t="shared" si="1" ref="M9:M72">IF(OR(L9="снят",L9="н/я",L9="н/ф",L9="",L9=0),0,100-K9-L9)</f>
        <v>67.81</v>
      </c>
      <c r="N9" s="90">
        <v>0</v>
      </c>
      <c r="O9" s="69">
        <v>0</v>
      </c>
      <c r="P9" s="147">
        <v>0</v>
      </c>
      <c r="Q9" s="70">
        <f aca="true" t="shared" si="2" ref="Q9:Q72">IF(OR(N9="снят",N9="н/я",N9="н/ф",N9=""),0,O9+P9)</f>
        <v>0</v>
      </c>
      <c r="R9" s="90">
        <v>0</v>
      </c>
      <c r="S9" s="69">
        <v>0</v>
      </c>
      <c r="T9" s="70">
        <f aca="true" t="shared" si="3" ref="T9:T72">IF(OR(R9="снят",R9="н/я",R9="н/ф",R9=""),0,S9)</f>
        <v>0</v>
      </c>
      <c r="U9" s="74"/>
      <c r="V9" s="75"/>
      <c r="W9" s="142"/>
      <c r="X9" s="93"/>
      <c r="Y9" s="94"/>
      <c r="Z9" s="167" t="s">
        <v>373</v>
      </c>
    </row>
    <row r="10" spans="2:26" ht="12.75">
      <c r="B10" s="134"/>
      <c r="C10" s="97"/>
      <c r="D10" s="96">
        <v>3</v>
      </c>
      <c r="E10" s="96">
        <v>4022</v>
      </c>
      <c r="F10" s="97" t="s">
        <v>215</v>
      </c>
      <c r="G10" s="98" t="s">
        <v>216</v>
      </c>
      <c r="H10" s="99">
        <v>0</v>
      </c>
      <c r="I10" s="100">
        <v>37.12</v>
      </c>
      <c r="J10" s="142">
        <f t="shared" si="0"/>
        <v>82.88</v>
      </c>
      <c r="K10" s="102">
        <v>0</v>
      </c>
      <c r="L10" s="101">
        <v>36.45</v>
      </c>
      <c r="M10" s="142">
        <f t="shared" si="1"/>
        <v>63.55</v>
      </c>
      <c r="N10" s="148">
        <v>0</v>
      </c>
      <c r="O10" s="101">
        <v>0</v>
      </c>
      <c r="P10" s="144">
        <v>0</v>
      </c>
      <c r="Q10" s="67">
        <f t="shared" si="2"/>
        <v>0</v>
      </c>
      <c r="R10" s="148">
        <v>0</v>
      </c>
      <c r="S10" s="101">
        <v>0</v>
      </c>
      <c r="T10" s="67">
        <f t="shared" si="3"/>
        <v>0</v>
      </c>
      <c r="U10" s="99"/>
      <c r="V10" s="100"/>
      <c r="W10" s="142"/>
      <c r="X10" s="103"/>
      <c r="Y10" s="104"/>
      <c r="Z10" s="171" t="s">
        <v>373</v>
      </c>
    </row>
    <row r="11" spans="2:26" ht="12.75">
      <c r="B11" s="61">
        <v>9028</v>
      </c>
      <c r="C11" s="107" t="s">
        <v>317</v>
      </c>
      <c r="D11" s="106">
        <v>1</v>
      </c>
      <c r="E11" s="106">
        <v>6538</v>
      </c>
      <c r="F11" s="107" t="s">
        <v>58</v>
      </c>
      <c r="G11" s="108" t="s">
        <v>59</v>
      </c>
      <c r="H11" s="109">
        <v>0</v>
      </c>
      <c r="I11" s="110">
        <v>34.73</v>
      </c>
      <c r="J11" s="149">
        <f t="shared" si="0"/>
        <v>85.27000000000001</v>
      </c>
      <c r="K11" s="113">
        <v>0</v>
      </c>
      <c r="L11" s="111">
        <v>32</v>
      </c>
      <c r="M11" s="149">
        <f t="shared" si="1"/>
        <v>68</v>
      </c>
      <c r="N11" s="150">
        <v>0</v>
      </c>
      <c r="O11" s="111">
        <v>0</v>
      </c>
      <c r="P11" s="151">
        <v>0</v>
      </c>
      <c r="Q11" s="112">
        <f t="shared" si="2"/>
        <v>0</v>
      </c>
      <c r="R11" s="150">
        <v>0</v>
      </c>
      <c r="S11" s="111">
        <v>0</v>
      </c>
      <c r="T11" s="112">
        <f t="shared" si="3"/>
        <v>0</v>
      </c>
      <c r="U11" s="109">
        <v>5</v>
      </c>
      <c r="V11" s="110">
        <v>64.81</v>
      </c>
      <c r="W11" s="149">
        <f>IF(OR(V11="снят",V11="н/я",V11="н/ф",V11="",V11=0),0,360-U11-V11)</f>
        <v>290.19</v>
      </c>
      <c r="X11" s="114">
        <f>SUM(J11:J13,M11:M13,Q11:Q13,T11:T13,W11)</f>
        <v>742.49</v>
      </c>
      <c r="Y11" s="115">
        <f>Y8+1</f>
        <v>2</v>
      </c>
      <c r="Z11" s="170" t="s">
        <v>373</v>
      </c>
    </row>
    <row r="12" spans="2:26" ht="12.75">
      <c r="B12" s="61"/>
      <c r="C12" s="62"/>
      <c r="D12" s="91">
        <v>2</v>
      </c>
      <c r="E12" s="91">
        <v>4002</v>
      </c>
      <c r="F12" s="62" t="s">
        <v>67</v>
      </c>
      <c r="G12" s="63" t="s">
        <v>207</v>
      </c>
      <c r="H12" s="116">
        <v>0</v>
      </c>
      <c r="I12" s="117">
        <v>37.9</v>
      </c>
      <c r="J12" s="152">
        <f t="shared" si="0"/>
        <v>82.1</v>
      </c>
      <c r="K12" s="120">
        <v>0</v>
      </c>
      <c r="L12" s="118">
        <v>33.12</v>
      </c>
      <c r="M12" s="146">
        <f t="shared" si="1"/>
        <v>66.88</v>
      </c>
      <c r="N12" s="153">
        <v>0</v>
      </c>
      <c r="O12" s="118">
        <v>0</v>
      </c>
      <c r="P12" s="154">
        <v>0</v>
      </c>
      <c r="Q12" s="70">
        <f t="shared" si="2"/>
        <v>0</v>
      </c>
      <c r="R12" s="153">
        <v>0</v>
      </c>
      <c r="S12" s="118">
        <v>0</v>
      </c>
      <c r="T12" s="70">
        <f t="shared" si="3"/>
        <v>0</v>
      </c>
      <c r="U12" s="116"/>
      <c r="V12" s="117"/>
      <c r="W12" s="152"/>
      <c r="X12" s="93"/>
      <c r="Y12" s="78"/>
      <c r="Z12" s="167" t="s">
        <v>373</v>
      </c>
    </row>
    <row r="13" spans="2:26" ht="12.75">
      <c r="B13" s="121"/>
      <c r="C13" s="123"/>
      <c r="D13" s="122">
        <v>3</v>
      </c>
      <c r="E13" s="122">
        <v>6513</v>
      </c>
      <c r="F13" s="123" t="s">
        <v>65</v>
      </c>
      <c r="G13" s="124" t="s">
        <v>66</v>
      </c>
      <c r="H13" s="125">
        <v>0</v>
      </c>
      <c r="I13" s="126">
        <v>33.98</v>
      </c>
      <c r="J13" s="155">
        <f t="shared" si="0"/>
        <v>86.02000000000001</v>
      </c>
      <c r="K13" s="128">
        <v>0</v>
      </c>
      <c r="L13" s="127">
        <v>35.97</v>
      </c>
      <c r="M13" s="156">
        <f t="shared" si="1"/>
        <v>64.03</v>
      </c>
      <c r="N13" s="157">
        <v>0</v>
      </c>
      <c r="O13" s="127">
        <v>0</v>
      </c>
      <c r="P13" s="158">
        <v>0</v>
      </c>
      <c r="Q13" s="130">
        <f t="shared" si="2"/>
        <v>0</v>
      </c>
      <c r="R13" s="157">
        <v>0</v>
      </c>
      <c r="S13" s="127">
        <v>0</v>
      </c>
      <c r="T13" s="130">
        <f t="shared" si="3"/>
        <v>0</v>
      </c>
      <c r="U13" s="125"/>
      <c r="V13" s="126"/>
      <c r="W13" s="155"/>
      <c r="X13" s="131"/>
      <c r="Y13" s="132"/>
      <c r="Z13" s="171" t="s">
        <v>373</v>
      </c>
    </row>
    <row r="14" spans="2:26" ht="12.75">
      <c r="B14" s="61">
        <v>9011</v>
      </c>
      <c r="C14" s="62" t="s">
        <v>319</v>
      </c>
      <c r="D14" s="91">
        <v>1</v>
      </c>
      <c r="E14" s="91">
        <v>4043</v>
      </c>
      <c r="F14" s="62" t="s">
        <v>61</v>
      </c>
      <c r="G14" s="63" t="s">
        <v>208</v>
      </c>
      <c r="H14" s="116">
        <v>0</v>
      </c>
      <c r="I14" s="117">
        <v>36.53</v>
      </c>
      <c r="J14" s="152">
        <f t="shared" si="0"/>
        <v>83.47</v>
      </c>
      <c r="K14" s="120">
        <v>0</v>
      </c>
      <c r="L14" s="118">
        <v>36.28</v>
      </c>
      <c r="M14" s="152">
        <f t="shared" si="1"/>
        <v>63.72</v>
      </c>
      <c r="N14" s="153">
        <v>0</v>
      </c>
      <c r="O14" s="118">
        <v>0</v>
      </c>
      <c r="P14" s="154">
        <v>0</v>
      </c>
      <c r="Q14" s="119">
        <f t="shared" si="2"/>
        <v>0</v>
      </c>
      <c r="R14" s="153">
        <v>0</v>
      </c>
      <c r="S14" s="118">
        <v>0</v>
      </c>
      <c r="T14" s="119">
        <f t="shared" si="3"/>
        <v>0</v>
      </c>
      <c r="U14" s="116">
        <v>10</v>
      </c>
      <c r="V14" s="117">
        <v>66.84</v>
      </c>
      <c r="W14" s="152">
        <f>IF(OR(V14="снят",V14="н/я",V14="н/ф",V14="",V14=0),0,360-U14-V14)</f>
        <v>283.15999999999997</v>
      </c>
      <c r="X14" s="93">
        <f>SUM(J14:J16,M14:M16,Q14:Q16,T14:T16,W14)</f>
        <v>729.42</v>
      </c>
      <c r="Y14" s="94">
        <f>Y11+1</f>
        <v>3</v>
      </c>
      <c r="Z14" s="170" t="s">
        <v>372</v>
      </c>
    </row>
    <row r="15" spans="2:26" ht="12.75">
      <c r="B15" s="61"/>
      <c r="C15" s="62"/>
      <c r="D15" s="91">
        <v>2</v>
      </c>
      <c r="E15" s="91">
        <v>5520</v>
      </c>
      <c r="F15" s="62" t="s">
        <v>142</v>
      </c>
      <c r="G15" s="63" t="s">
        <v>143</v>
      </c>
      <c r="H15" s="116">
        <v>0</v>
      </c>
      <c r="I15" s="117">
        <v>31.65</v>
      </c>
      <c r="J15" s="152">
        <f t="shared" si="0"/>
        <v>88.35</v>
      </c>
      <c r="K15" s="120">
        <v>5</v>
      </c>
      <c r="L15" s="118">
        <v>31.22</v>
      </c>
      <c r="M15" s="146">
        <f t="shared" si="1"/>
        <v>63.78</v>
      </c>
      <c r="N15" s="153">
        <v>0</v>
      </c>
      <c r="O15" s="118">
        <v>0</v>
      </c>
      <c r="P15" s="154">
        <v>0</v>
      </c>
      <c r="Q15" s="70">
        <f t="shared" si="2"/>
        <v>0</v>
      </c>
      <c r="R15" s="153">
        <v>0</v>
      </c>
      <c r="S15" s="118">
        <v>0</v>
      </c>
      <c r="T15" s="70">
        <f t="shared" si="3"/>
        <v>0</v>
      </c>
      <c r="U15" s="116"/>
      <c r="V15" s="117"/>
      <c r="W15" s="152"/>
      <c r="X15" s="93"/>
      <c r="Y15" s="78"/>
      <c r="Z15" s="167" t="s">
        <v>372</v>
      </c>
    </row>
    <row r="16" spans="2:26" ht="12.75">
      <c r="B16" s="95"/>
      <c r="C16" s="97"/>
      <c r="D16" s="96">
        <v>3</v>
      </c>
      <c r="E16" s="96">
        <v>4023</v>
      </c>
      <c r="F16" s="97" t="s">
        <v>213</v>
      </c>
      <c r="G16" s="98" t="s">
        <v>214</v>
      </c>
      <c r="H16" s="99">
        <v>0</v>
      </c>
      <c r="I16" s="100">
        <v>38.56</v>
      </c>
      <c r="J16" s="159">
        <f t="shared" si="0"/>
        <v>81.44</v>
      </c>
      <c r="K16" s="102">
        <v>0</v>
      </c>
      <c r="L16" s="101">
        <v>34.5</v>
      </c>
      <c r="M16" s="142">
        <f t="shared" si="1"/>
        <v>65.5</v>
      </c>
      <c r="N16" s="148">
        <v>0</v>
      </c>
      <c r="O16" s="101">
        <v>0</v>
      </c>
      <c r="P16" s="144">
        <v>0</v>
      </c>
      <c r="Q16" s="67">
        <f t="shared" si="2"/>
        <v>0</v>
      </c>
      <c r="R16" s="148">
        <v>0</v>
      </c>
      <c r="S16" s="101">
        <v>0</v>
      </c>
      <c r="T16" s="67">
        <f t="shared" si="3"/>
        <v>0</v>
      </c>
      <c r="U16" s="99"/>
      <c r="V16" s="100"/>
      <c r="W16" s="159"/>
      <c r="X16" s="103"/>
      <c r="Y16" s="133"/>
      <c r="Z16" s="171" t="s">
        <v>372</v>
      </c>
    </row>
    <row r="17" spans="2:26" ht="12.75">
      <c r="B17" s="105">
        <v>9024</v>
      </c>
      <c r="C17" s="107" t="s">
        <v>326</v>
      </c>
      <c r="D17" s="106">
        <v>1</v>
      </c>
      <c r="E17" s="106">
        <v>4028</v>
      </c>
      <c r="F17" s="107" t="s">
        <v>204</v>
      </c>
      <c r="G17" s="108" t="s">
        <v>205</v>
      </c>
      <c r="H17" s="109">
        <v>0</v>
      </c>
      <c r="I17" s="110">
        <v>32.71</v>
      </c>
      <c r="J17" s="149">
        <f t="shared" si="0"/>
        <v>87.28999999999999</v>
      </c>
      <c r="K17" s="113">
        <v>0</v>
      </c>
      <c r="L17" s="111">
        <v>32</v>
      </c>
      <c r="M17" s="149">
        <f t="shared" si="1"/>
        <v>68</v>
      </c>
      <c r="N17" s="150">
        <v>0</v>
      </c>
      <c r="O17" s="111">
        <v>0</v>
      </c>
      <c r="P17" s="151">
        <v>0</v>
      </c>
      <c r="Q17" s="112">
        <f t="shared" si="2"/>
        <v>0</v>
      </c>
      <c r="R17" s="150">
        <v>0</v>
      </c>
      <c r="S17" s="111">
        <v>0</v>
      </c>
      <c r="T17" s="112">
        <f t="shared" si="3"/>
        <v>0</v>
      </c>
      <c r="U17" s="109">
        <v>0</v>
      </c>
      <c r="V17" s="110">
        <v>64.97</v>
      </c>
      <c r="W17" s="149">
        <f>IF(OR(V17="снят",V17="н/я",V17="н/ф",V17="",V17=0),0,360-U17-V17)</f>
        <v>295.03</v>
      </c>
      <c r="X17" s="114">
        <f>SUM(J17:J19,M17:M19,Q17:Q19,T17:T19,W17)</f>
        <v>728.6800000000001</v>
      </c>
      <c r="Y17" s="115">
        <f>Y14+1</f>
        <v>4</v>
      </c>
      <c r="Z17" s="170" t="s">
        <v>372</v>
      </c>
    </row>
    <row r="18" spans="2:26" ht="12.75">
      <c r="B18" s="61"/>
      <c r="C18" s="62"/>
      <c r="D18" s="91">
        <v>2</v>
      </c>
      <c r="E18" s="91">
        <v>6503</v>
      </c>
      <c r="F18" s="62" t="s">
        <v>61</v>
      </c>
      <c r="G18" s="63" t="s">
        <v>105</v>
      </c>
      <c r="H18" s="116">
        <v>10</v>
      </c>
      <c r="I18" s="117">
        <v>35.47</v>
      </c>
      <c r="J18" s="152">
        <f t="shared" si="0"/>
        <v>74.53</v>
      </c>
      <c r="K18" s="120">
        <v>10</v>
      </c>
      <c r="L18" s="118">
        <v>33.16</v>
      </c>
      <c r="M18" s="146">
        <f t="shared" si="1"/>
        <v>56.84</v>
      </c>
      <c r="N18" s="153">
        <v>0</v>
      </c>
      <c r="O18" s="118">
        <v>0</v>
      </c>
      <c r="P18" s="154">
        <v>0</v>
      </c>
      <c r="Q18" s="70">
        <f t="shared" si="2"/>
        <v>0</v>
      </c>
      <c r="R18" s="153">
        <v>0</v>
      </c>
      <c r="S18" s="118">
        <v>0</v>
      </c>
      <c r="T18" s="70">
        <f t="shared" si="3"/>
        <v>0</v>
      </c>
      <c r="U18" s="116"/>
      <c r="V18" s="117"/>
      <c r="W18" s="152"/>
      <c r="X18" s="93"/>
      <c r="Y18" s="78"/>
      <c r="Z18" s="167" t="s">
        <v>372</v>
      </c>
    </row>
    <row r="19" spans="2:26" ht="13.5" thickBot="1">
      <c r="B19" s="121"/>
      <c r="C19" s="123"/>
      <c r="D19" s="122">
        <v>3</v>
      </c>
      <c r="E19" s="122">
        <v>4026</v>
      </c>
      <c r="F19" s="123" t="s">
        <v>211</v>
      </c>
      <c r="G19" s="124" t="s">
        <v>212</v>
      </c>
      <c r="H19" s="125">
        <v>0</v>
      </c>
      <c r="I19" s="126">
        <v>35.2</v>
      </c>
      <c r="J19" s="152">
        <f t="shared" si="0"/>
        <v>84.8</v>
      </c>
      <c r="K19" s="128">
        <v>0</v>
      </c>
      <c r="L19" s="127">
        <v>37.81</v>
      </c>
      <c r="M19" s="156">
        <f t="shared" si="1"/>
        <v>62.19</v>
      </c>
      <c r="N19" s="157">
        <v>0</v>
      </c>
      <c r="O19" s="127">
        <v>0</v>
      </c>
      <c r="P19" s="158">
        <v>0</v>
      </c>
      <c r="Q19" s="130">
        <f t="shared" si="2"/>
        <v>0</v>
      </c>
      <c r="R19" s="157">
        <v>0</v>
      </c>
      <c r="S19" s="127">
        <v>0</v>
      </c>
      <c r="T19" s="130">
        <f t="shared" si="3"/>
        <v>0</v>
      </c>
      <c r="U19" s="125"/>
      <c r="V19" s="126"/>
      <c r="W19" s="155"/>
      <c r="X19" s="131"/>
      <c r="Y19" s="132"/>
      <c r="Z19" s="85" t="s">
        <v>372</v>
      </c>
    </row>
    <row r="20" spans="2:25" ht="12.75">
      <c r="B20" s="61">
        <v>9012</v>
      </c>
      <c r="C20" s="62" t="s">
        <v>320</v>
      </c>
      <c r="D20" s="91">
        <v>1</v>
      </c>
      <c r="E20" s="91">
        <v>3007</v>
      </c>
      <c r="F20" s="62" t="s">
        <v>248</v>
      </c>
      <c r="G20" s="63" t="s">
        <v>289</v>
      </c>
      <c r="H20" s="109">
        <v>0</v>
      </c>
      <c r="I20" s="110">
        <v>42.35</v>
      </c>
      <c r="J20" s="152">
        <f t="shared" si="0"/>
        <v>77.65</v>
      </c>
      <c r="K20" s="120">
        <v>0</v>
      </c>
      <c r="L20" s="118">
        <v>38.12</v>
      </c>
      <c r="M20" s="152">
        <f t="shared" si="1"/>
        <v>61.88</v>
      </c>
      <c r="N20" s="153">
        <v>0</v>
      </c>
      <c r="O20" s="118">
        <v>0</v>
      </c>
      <c r="P20" s="154">
        <v>0</v>
      </c>
      <c r="Q20" s="119">
        <f t="shared" si="2"/>
        <v>0</v>
      </c>
      <c r="R20" s="153">
        <v>0</v>
      </c>
      <c r="S20" s="118">
        <v>0</v>
      </c>
      <c r="T20" s="119">
        <f t="shared" si="3"/>
        <v>0</v>
      </c>
      <c r="U20" s="116">
        <v>0</v>
      </c>
      <c r="V20" s="117">
        <v>68.91</v>
      </c>
      <c r="W20" s="152">
        <f>IF(OR(V20="снят",V20="н/я",V20="н/ф",V20="",V20=0),0,360-U20-V20)</f>
        <v>291.09000000000003</v>
      </c>
      <c r="X20" s="93">
        <f>SUM(J20:J22,M20:M22,Q20:Q22,T20:T22,W20)</f>
        <v>721.52</v>
      </c>
      <c r="Y20" s="94">
        <f>Y17+1</f>
        <v>5</v>
      </c>
    </row>
    <row r="21" spans="2:25" ht="12.75">
      <c r="B21" s="61"/>
      <c r="C21" s="62"/>
      <c r="D21" s="91">
        <v>2</v>
      </c>
      <c r="E21" s="91">
        <v>6501</v>
      </c>
      <c r="F21" s="62" t="s">
        <v>63</v>
      </c>
      <c r="G21" s="63" t="s">
        <v>64</v>
      </c>
      <c r="H21" s="116">
        <v>0</v>
      </c>
      <c r="I21" s="117">
        <v>36.12</v>
      </c>
      <c r="J21" s="152">
        <f t="shared" si="0"/>
        <v>83.88</v>
      </c>
      <c r="K21" s="120">
        <v>0</v>
      </c>
      <c r="L21" s="118">
        <v>33.03</v>
      </c>
      <c r="M21" s="146">
        <f t="shared" si="1"/>
        <v>66.97</v>
      </c>
      <c r="N21" s="153">
        <v>0</v>
      </c>
      <c r="O21" s="118">
        <v>0</v>
      </c>
      <c r="P21" s="154">
        <v>0</v>
      </c>
      <c r="Q21" s="70">
        <f t="shared" si="2"/>
        <v>0</v>
      </c>
      <c r="R21" s="153">
        <v>0</v>
      </c>
      <c r="S21" s="118">
        <v>0</v>
      </c>
      <c r="T21" s="70">
        <f t="shared" si="3"/>
        <v>0</v>
      </c>
      <c r="U21" s="116"/>
      <c r="V21" s="117"/>
      <c r="W21" s="152"/>
      <c r="X21" s="93"/>
      <c r="Y21" s="78"/>
    </row>
    <row r="22" spans="2:25" ht="12.75">
      <c r="B22" s="95"/>
      <c r="C22" s="97"/>
      <c r="D22" s="96">
        <v>3</v>
      </c>
      <c r="E22" s="96">
        <v>3004</v>
      </c>
      <c r="F22" s="97" t="s">
        <v>61</v>
      </c>
      <c r="G22" s="98" t="s">
        <v>288</v>
      </c>
      <c r="H22" s="125">
        <v>0</v>
      </c>
      <c r="I22" s="126">
        <v>41.61</v>
      </c>
      <c r="J22" s="152">
        <f t="shared" si="0"/>
        <v>78.39</v>
      </c>
      <c r="K22" s="102">
        <v>0</v>
      </c>
      <c r="L22" s="101">
        <v>38.34</v>
      </c>
      <c r="M22" s="142">
        <f t="shared" si="1"/>
        <v>61.66</v>
      </c>
      <c r="N22" s="148">
        <v>0</v>
      </c>
      <c r="O22" s="101">
        <v>0</v>
      </c>
      <c r="P22" s="144">
        <v>0</v>
      </c>
      <c r="Q22" s="67">
        <f t="shared" si="2"/>
        <v>0</v>
      </c>
      <c r="R22" s="148">
        <v>0</v>
      </c>
      <c r="S22" s="101">
        <v>0</v>
      </c>
      <c r="T22" s="67">
        <f t="shared" si="3"/>
        <v>0</v>
      </c>
      <c r="U22" s="99"/>
      <c r="V22" s="100"/>
      <c r="W22" s="159"/>
      <c r="X22" s="103"/>
      <c r="Y22" s="133"/>
    </row>
    <row r="23" spans="2:25" ht="12.75">
      <c r="B23" s="105">
        <v>9017</v>
      </c>
      <c r="C23" s="107" t="s">
        <v>323</v>
      </c>
      <c r="D23" s="106">
        <v>1</v>
      </c>
      <c r="E23" s="106">
        <v>6532</v>
      </c>
      <c r="F23" s="107" t="s">
        <v>61</v>
      </c>
      <c r="G23" s="108" t="s">
        <v>86</v>
      </c>
      <c r="H23" s="109">
        <v>10</v>
      </c>
      <c r="I23" s="110">
        <v>33.88</v>
      </c>
      <c r="J23" s="152">
        <f t="shared" si="0"/>
        <v>76.12</v>
      </c>
      <c r="K23" s="113">
        <v>0</v>
      </c>
      <c r="L23" s="111">
        <v>32.69</v>
      </c>
      <c r="M23" s="149">
        <f t="shared" si="1"/>
        <v>67.31</v>
      </c>
      <c r="N23" s="150">
        <v>0</v>
      </c>
      <c r="O23" s="111">
        <v>0</v>
      </c>
      <c r="P23" s="151">
        <v>0</v>
      </c>
      <c r="Q23" s="112">
        <f t="shared" si="2"/>
        <v>0</v>
      </c>
      <c r="R23" s="150">
        <v>0</v>
      </c>
      <c r="S23" s="111">
        <v>0</v>
      </c>
      <c r="T23" s="112">
        <f t="shared" si="3"/>
        <v>0</v>
      </c>
      <c r="U23" s="109">
        <v>5</v>
      </c>
      <c r="V23" s="110">
        <v>68.85</v>
      </c>
      <c r="W23" s="149">
        <f>IF(OR(V23="снят",V23="н/я",V23="н/ф",V23="",V23=0),0,360-U23-V23)</f>
        <v>286.15</v>
      </c>
      <c r="X23" s="114">
        <f>SUM(J23:J25,M23:M25,Q23:Q25,T23:T25,W23)</f>
        <v>721.4</v>
      </c>
      <c r="Y23" s="115">
        <f>Y20+1</f>
        <v>6</v>
      </c>
    </row>
    <row r="24" spans="2:25" ht="12.75">
      <c r="B24" s="61"/>
      <c r="C24" s="62"/>
      <c r="D24" s="91">
        <v>2</v>
      </c>
      <c r="E24" s="91">
        <v>3018</v>
      </c>
      <c r="F24" s="62" t="s">
        <v>63</v>
      </c>
      <c r="G24" s="63" t="s">
        <v>286</v>
      </c>
      <c r="H24" s="116">
        <v>0</v>
      </c>
      <c r="I24" s="117">
        <v>36.37</v>
      </c>
      <c r="J24" s="152">
        <f t="shared" si="0"/>
        <v>83.63</v>
      </c>
      <c r="K24" s="120">
        <v>0</v>
      </c>
      <c r="L24" s="118">
        <v>36.87</v>
      </c>
      <c r="M24" s="146">
        <f t="shared" si="1"/>
        <v>63.13</v>
      </c>
      <c r="N24" s="153">
        <v>0</v>
      </c>
      <c r="O24" s="118">
        <v>0</v>
      </c>
      <c r="P24" s="154">
        <v>0</v>
      </c>
      <c r="Q24" s="70">
        <f t="shared" si="2"/>
        <v>0</v>
      </c>
      <c r="R24" s="153">
        <v>0</v>
      </c>
      <c r="S24" s="118">
        <v>0</v>
      </c>
      <c r="T24" s="70">
        <f t="shared" si="3"/>
        <v>0</v>
      </c>
      <c r="U24" s="116"/>
      <c r="V24" s="117"/>
      <c r="W24" s="152"/>
      <c r="X24" s="93"/>
      <c r="Y24" s="78"/>
    </row>
    <row r="25" spans="2:25" ht="12.75">
      <c r="B25" s="121"/>
      <c r="C25" s="123"/>
      <c r="D25" s="122">
        <v>3</v>
      </c>
      <c r="E25" s="122">
        <v>6533</v>
      </c>
      <c r="F25" s="123" t="s">
        <v>73</v>
      </c>
      <c r="G25" s="124" t="s">
        <v>74</v>
      </c>
      <c r="H25" s="125">
        <v>0</v>
      </c>
      <c r="I25" s="126">
        <v>39.44</v>
      </c>
      <c r="J25" s="152">
        <f t="shared" si="0"/>
        <v>80.56</v>
      </c>
      <c r="K25" s="128">
        <v>0</v>
      </c>
      <c r="L25" s="127">
        <v>35.5</v>
      </c>
      <c r="M25" s="156">
        <f t="shared" si="1"/>
        <v>64.5</v>
      </c>
      <c r="N25" s="157">
        <v>0</v>
      </c>
      <c r="O25" s="127">
        <v>0</v>
      </c>
      <c r="P25" s="158">
        <v>0</v>
      </c>
      <c r="Q25" s="130">
        <f t="shared" si="2"/>
        <v>0</v>
      </c>
      <c r="R25" s="157">
        <v>0</v>
      </c>
      <c r="S25" s="127">
        <v>0</v>
      </c>
      <c r="T25" s="130">
        <f t="shared" si="3"/>
        <v>0</v>
      </c>
      <c r="U25" s="125"/>
      <c r="V25" s="126"/>
      <c r="W25" s="155"/>
      <c r="X25" s="131"/>
      <c r="Y25" s="132"/>
    </row>
    <row r="26" spans="2:25" ht="12.75">
      <c r="B26" s="61">
        <v>9020</v>
      </c>
      <c r="C26" s="62" t="s">
        <v>321</v>
      </c>
      <c r="D26" s="91">
        <v>1</v>
      </c>
      <c r="E26" s="91">
        <v>4009</v>
      </c>
      <c r="F26" s="62" t="s">
        <v>114</v>
      </c>
      <c r="G26" s="63" t="s">
        <v>237</v>
      </c>
      <c r="H26" s="109">
        <v>5</v>
      </c>
      <c r="I26" s="110">
        <v>40.66</v>
      </c>
      <c r="J26" s="152">
        <f t="shared" si="0"/>
        <v>74.34</v>
      </c>
      <c r="K26" s="120">
        <v>0</v>
      </c>
      <c r="L26" s="118">
        <v>37.34</v>
      </c>
      <c r="M26" s="152">
        <f t="shared" si="1"/>
        <v>62.66</v>
      </c>
      <c r="N26" s="153">
        <v>0</v>
      </c>
      <c r="O26" s="118">
        <v>0</v>
      </c>
      <c r="P26" s="154">
        <v>0</v>
      </c>
      <c r="Q26" s="119">
        <f t="shared" si="2"/>
        <v>0</v>
      </c>
      <c r="R26" s="153">
        <v>0</v>
      </c>
      <c r="S26" s="118">
        <v>0</v>
      </c>
      <c r="T26" s="119">
        <f t="shared" si="3"/>
        <v>0</v>
      </c>
      <c r="U26" s="116">
        <v>0</v>
      </c>
      <c r="V26" s="117">
        <v>69.65</v>
      </c>
      <c r="W26" s="152">
        <f>IF(OR(V26="снят",V26="н/я",V26="н/ф",V26="",V26=0),0,360-U26-V26)</f>
        <v>290.35</v>
      </c>
      <c r="X26" s="93">
        <f>SUM(J26:J28,M26:M28,Q26:Q28,T26:T28,W26)</f>
        <v>721.03</v>
      </c>
      <c r="Y26" s="94">
        <f>Y23+1</f>
        <v>7</v>
      </c>
    </row>
    <row r="27" spans="2:25" ht="12.75">
      <c r="B27" s="61"/>
      <c r="C27" s="62"/>
      <c r="D27" s="91">
        <v>2</v>
      </c>
      <c r="E27" s="91">
        <v>6524</v>
      </c>
      <c r="F27" s="62" t="s">
        <v>61</v>
      </c>
      <c r="G27" s="63" t="s">
        <v>62</v>
      </c>
      <c r="H27" s="116">
        <v>0</v>
      </c>
      <c r="I27" s="117">
        <v>34.47</v>
      </c>
      <c r="J27" s="152">
        <f t="shared" si="0"/>
        <v>85.53</v>
      </c>
      <c r="K27" s="120">
        <v>0</v>
      </c>
      <c r="L27" s="118">
        <v>33.87</v>
      </c>
      <c r="M27" s="146">
        <f t="shared" si="1"/>
        <v>66.13</v>
      </c>
      <c r="N27" s="153">
        <v>0</v>
      </c>
      <c r="O27" s="118">
        <v>0</v>
      </c>
      <c r="P27" s="154">
        <v>0</v>
      </c>
      <c r="Q27" s="70">
        <f t="shared" si="2"/>
        <v>0</v>
      </c>
      <c r="R27" s="153">
        <v>0</v>
      </c>
      <c r="S27" s="118">
        <v>0</v>
      </c>
      <c r="T27" s="70">
        <f t="shared" si="3"/>
        <v>0</v>
      </c>
      <c r="U27" s="116"/>
      <c r="V27" s="117"/>
      <c r="W27" s="152"/>
      <c r="X27" s="93"/>
      <c r="Y27" s="78"/>
    </row>
    <row r="28" spans="2:25" ht="12.75">
      <c r="B28" s="95"/>
      <c r="C28" s="97"/>
      <c r="D28" s="96">
        <v>3</v>
      </c>
      <c r="E28" s="96">
        <v>4039</v>
      </c>
      <c r="F28" s="97" t="s">
        <v>134</v>
      </c>
      <c r="G28" s="98" t="s">
        <v>222</v>
      </c>
      <c r="H28" s="125">
        <v>0</v>
      </c>
      <c r="I28" s="126">
        <v>39.51</v>
      </c>
      <c r="J28" s="152">
        <f t="shared" si="0"/>
        <v>80.49000000000001</v>
      </c>
      <c r="K28" s="102">
        <v>0</v>
      </c>
      <c r="L28" s="101">
        <v>38.47</v>
      </c>
      <c r="M28" s="142">
        <f t="shared" si="1"/>
        <v>61.53</v>
      </c>
      <c r="N28" s="148">
        <v>0</v>
      </c>
      <c r="O28" s="101">
        <v>0</v>
      </c>
      <c r="P28" s="144">
        <v>0</v>
      </c>
      <c r="Q28" s="67">
        <f t="shared" si="2"/>
        <v>0</v>
      </c>
      <c r="R28" s="148">
        <v>0</v>
      </c>
      <c r="S28" s="101">
        <v>0</v>
      </c>
      <c r="T28" s="67">
        <f t="shared" si="3"/>
        <v>0</v>
      </c>
      <c r="U28" s="99"/>
      <c r="V28" s="100"/>
      <c r="W28" s="159"/>
      <c r="X28" s="103"/>
      <c r="Y28" s="133"/>
    </row>
    <row r="29" spans="2:25" ht="12.75">
      <c r="B29" s="105">
        <v>9019</v>
      </c>
      <c r="C29" s="107" t="s">
        <v>324</v>
      </c>
      <c r="D29" s="106">
        <v>1</v>
      </c>
      <c r="E29" s="106">
        <v>5521</v>
      </c>
      <c r="F29" s="107" t="s">
        <v>134</v>
      </c>
      <c r="G29" s="108" t="s">
        <v>135</v>
      </c>
      <c r="H29" s="109">
        <v>0</v>
      </c>
      <c r="I29" s="110">
        <v>33.49</v>
      </c>
      <c r="J29" s="149">
        <f t="shared" si="0"/>
        <v>86.50999999999999</v>
      </c>
      <c r="K29" s="113">
        <v>0</v>
      </c>
      <c r="L29" s="111">
        <v>31.81</v>
      </c>
      <c r="M29" s="149">
        <f t="shared" si="1"/>
        <v>68.19</v>
      </c>
      <c r="N29" s="150">
        <v>0</v>
      </c>
      <c r="O29" s="111">
        <v>0</v>
      </c>
      <c r="P29" s="151">
        <v>0</v>
      </c>
      <c r="Q29" s="112">
        <f t="shared" si="2"/>
        <v>0</v>
      </c>
      <c r="R29" s="150">
        <v>0</v>
      </c>
      <c r="S29" s="111">
        <v>0</v>
      </c>
      <c r="T29" s="112">
        <f t="shared" si="3"/>
        <v>0</v>
      </c>
      <c r="U29" s="109">
        <v>15</v>
      </c>
      <c r="V29" s="110">
        <v>68</v>
      </c>
      <c r="W29" s="149">
        <f>IF(OR(V29="снят",V29="н/я",V29="н/ф",V29="",V29=0),0,360-U29-V29)</f>
        <v>277</v>
      </c>
      <c r="X29" s="114">
        <f>SUM(J29:J31,M29:M31,Q29:Q31,T29:T31,W29)</f>
        <v>712.8299999999999</v>
      </c>
      <c r="Y29" s="115">
        <f>Y26+1</f>
        <v>8</v>
      </c>
    </row>
    <row r="30" spans="2:25" ht="12.75">
      <c r="B30" s="61"/>
      <c r="C30" s="62"/>
      <c r="D30" s="91">
        <v>2</v>
      </c>
      <c r="E30" s="91">
        <v>4044</v>
      </c>
      <c r="F30" s="62" t="s">
        <v>230</v>
      </c>
      <c r="G30" s="63" t="s">
        <v>231</v>
      </c>
      <c r="H30" s="116">
        <v>0</v>
      </c>
      <c r="I30" s="117">
        <v>36.69</v>
      </c>
      <c r="J30" s="152">
        <f t="shared" si="0"/>
        <v>83.31</v>
      </c>
      <c r="K30" s="120">
        <v>5</v>
      </c>
      <c r="L30" s="118">
        <v>35.72</v>
      </c>
      <c r="M30" s="146">
        <f t="shared" si="1"/>
        <v>59.28</v>
      </c>
      <c r="N30" s="153">
        <v>0</v>
      </c>
      <c r="O30" s="118">
        <v>0</v>
      </c>
      <c r="P30" s="154">
        <v>0</v>
      </c>
      <c r="Q30" s="70">
        <f t="shared" si="2"/>
        <v>0</v>
      </c>
      <c r="R30" s="153">
        <v>0</v>
      </c>
      <c r="S30" s="118">
        <v>0</v>
      </c>
      <c r="T30" s="70">
        <f t="shared" si="3"/>
        <v>0</v>
      </c>
      <c r="U30" s="116"/>
      <c r="V30" s="117"/>
      <c r="W30" s="152"/>
      <c r="X30" s="93"/>
      <c r="Y30" s="78"/>
    </row>
    <row r="31" spans="2:25" ht="12.75">
      <c r="B31" s="121"/>
      <c r="C31" s="123"/>
      <c r="D31" s="122">
        <v>3</v>
      </c>
      <c r="E31" s="122">
        <v>5511</v>
      </c>
      <c r="F31" s="123" t="s">
        <v>157</v>
      </c>
      <c r="G31" s="124" t="s">
        <v>158</v>
      </c>
      <c r="H31" s="125">
        <v>5</v>
      </c>
      <c r="I31" s="126">
        <v>36.87</v>
      </c>
      <c r="J31" s="155">
        <f t="shared" si="0"/>
        <v>78.13</v>
      </c>
      <c r="K31" s="128">
        <v>5</v>
      </c>
      <c r="L31" s="127">
        <v>34.59</v>
      </c>
      <c r="M31" s="156">
        <f t="shared" si="1"/>
        <v>60.41</v>
      </c>
      <c r="N31" s="157">
        <v>0</v>
      </c>
      <c r="O31" s="127">
        <v>0</v>
      </c>
      <c r="P31" s="158">
        <v>0</v>
      </c>
      <c r="Q31" s="130">
        <f t="shared" si="2"/>
        <v>0</v>
      </c>
      <c r="R31" s="157">
        <v>0</v>
      </c>
      <c r="S31" s="127">
        <v>0</v>
      </c>
      <c r="T31" s="130">
        <f t="shared" si="3"/>
        <v>0</v>
      </c>
      <c r="U31" s="125"/>
      <c r="V31" s="126"/>
      <c r="W31" s="155"/>
      <c r="X31" s="131"/>
      <c r="Y31" s="132"/>
    </row>
    <row r="32" spans="2:25" ht="12.75">
      <c r="B32" s="61">
        <v>9032</v>
      </c>
      <c r="C32" s="62" t="s">
        <v>327</v>
      </c>
      <c r="D32" s="91">
        <v>1</v>
      </c>
      <c r="E32" s="91">
        <v>5509</v>
      </c>
      <c r="F32" s="62" t="s">
        <v>144</v>
      </c>
      <c r="G32" s="63" t="s">
        <v>145</v>
      </c>
      <c r="H32" s="116">
        <v>5</v>
      </c>
      <c r="I32" s="117">
        <v>34.37</v>
      </c>
      <c r="J32" s="152">
        <f t="shared" si="0"/>
        <v>80.63</v>
      </c>
      <c r="K32" s="120">
        <v>0</v>
      </c>
      <c r="L32" s="118">
        <v>32.12</v>
      </c>
      <c r="M32" s="152">
        <f t="shared" si="1"/>
        <v>67.88</v>
      </c>
      <c r="N32" s="153">
        <v>0</v>
      </c>
      <c r="O32" s="118">
        <v>0</v>
      </c>
      <c r="P32" s="154">
        <v>0</v>
      </c>
      <c r="Q32" s="119">
        <f t="shared" si="2"/>
        <v>0</v>
      </c>
      <c r="R32" s="153">
        <v>0</v>
      </c>
      <c r="S32" s="118">
        <v>0</v>
      </c>
      <c r="T32" s="119">
        <f t="shared" si="3"/>
        <v>0</v>
      </c>
      <c r="U32" s="116">
        <v>5</v>
      </c>
      <c r="V32" s="117">
        <v>69.87</v>
      </c>
      <c r="W32" s="152">
        <f>IF(OR(V32="снят",V32="н/я",V32="н/ф",V32="",V32=0),0,360-U32-V32)</f>
        <v>285.13</v>
      </c>
      <c r="X32" s="93">
        <f>SUM(J32:J34,M32:M34,Q32:Q34,T32:T34,W32)</f>
        <v>708.96</v>
      </c>
      <c r="Y32" s="94">
        <f>Y29+1</f>
        <v>9</v>
      </c>
    </row>
    <row r="33" spans="2:25" ht="12.75">
      <c r="B33" s="61"/>
      <c r="C33" s="62"/>
      <c r="D33" s="91">
        <v>2</v>
      </c>
      <c r="E33" s="91">
        <v>4017</v>
      </c>
      <c r="F33" s="62" t="s">
        <v>215</v>
      </c>
      <c r="G33" s="63" t="s">
        <v>236</v>
      </c>
      <c r="H33" s="116">
        <v>5</v>
      </c>
      <c r="I33" s="117">
        <v>40.3</v>
      </c>
      <c r="J33" s="152">
        <f t="shared" si="0"/>
        <v>74.7</v>
      </c>
      <c r="K33" s="120">
        <v>0</v>
      </c>
      <c r="L33" s="118">
        <v>37</v>
      </c>
      <c r="M33" s="146">
        <f t="shared" si="1"/>
        <v>63</v>
      </c>
      <c r="N33" s="153">
        <v>0</v>
      </c>
      <c r="O33" s="118">
        <v>0</v>
      </c>
      <c r="P33" s="154">
        <v>0</v>
      </c>
      <c r="Q33" s="70">
        <f t="shared" si="2"/>
        <v>0</v>
      </c>
      <c r="R33" s="153">
        <v>0</v>
      </c>
      <c r="S33" s="118">
        <v>0</v>
      </c>
      <c r="T33" s="70">
        <f t="shared" si="3"/>
        <v>0</v>
      </c>
      <c r="U33" s="116"/>
      <c r="V33" s="117"/>
      <c r="W33" s="152"/>
      <c r="X33" s="93"/>
      <c r="Y33" s="78"/>
    </row>
    <row r="34" spans="2:25" ht="12.75">
      <c r="B34" s="95"/>
      <c r="C34" s="97"/>
      <c r="D34" s="96">
        <v>3</v>
      </c>
      <c r="E34" s="96">
        <v>5536</v>
      </c>
      <c r="F34" s="97" t="s">
        <v>159</v>
      </c>
      <c r="G34" s="98" t="s">
        <v>160</v>
      </c>
      <c r="H34" s="99">
        <v>5</v>
      </c>
      <c r="I34" s="100">
        <v>38.6</v>
      </c>
      <c r="J34" s="159">
        <f t="shared" si="0"/>
        <v>76.4</v>
      </c>
      <c r="K34" s="102">
        <v>5</v>
      </c>
      <c r="L34" s="101">
        <v>33.78</v>
      </c>
      <c r="M34" s="142">
        <f t="shared" si="1"/>
        <v>61.22</v>
      </c>
      <c r="N34" s="148">
        <v>0</v>
      </c>
      <c r="O34" s="101">
        <v>0</v>
      </c>
      <c r="P34" s="144">
        <v>0</v>
      </c>
      <c r="Q34" s="67">
        <f t="shared" si="2"/>
        <v>0</v>
      </c>
      <c r="R34" s="148">
        <v>0</v>
      </c>
      <c r="S34" s="101">
        <v>0</v>
      </c>
      <c r="T34" s="67">
        <f t="shared" si="3"/>
        <v>0</v>
      </c>
      <c r="U34" s="99"/>
      <c r="V34" s="100"/>
      <c r="W34" s="159"/>
      <c r="X34" s="103"/>
      <c r="Y34" s="133"/>
    </row>
    <row r="35" spans="2:25" ht="12.75">
      <c r="B35" s="105">
        <v>9006</v>
      </c>
      <c r="C35" s="107" t="s">
        <v>329</v>
      </c>
      <c r="D35" s="106">
        <v>1</v>
      </c>
      <c r="E35" s="106">
        <v>4015</v>
      </c>
      <c r="F35" s="107" t="s">
        <v>209</v>
      </c>
      <c r="G35" s="108" t="s">
        <v>210</v>
      </c>
      <c r="H35" s="109">
        <v>0</v>
      </c>
      <c r="I35" s="110">
        <v>37.67</v>
      </c>
      <c r="J35" s="149">
        <f t="shared" si="0"/>
        <v>82.33</v>
      </c>
      <c r="K35" s="113">
        <v>0</v>
      </c>
      <c r="L35" s="111">
        <v>35.25</v>
      </c>
      <c r="M35" s="149">
        <f t="shared" si="1"/>
        <v>64.75</v>
      </c>
      <c r="N35" s="150">
        <v>0</v>
      </c>
      <c r="O35" s="111">
        <v>0</v>
      </c>
      <c r="P35" s="151">
        <v>0</v>
      </c>
      <c r="Q35" s="112">
        <f t="shared" si="2"/>
        <v>0</v>
      </c>
      <c r="R35" s="150">
        <v>0</v>
      </c>
      <c r="S35" s="111">
        <v>0</v>
      </c>
      <c r="T35" s="112">
        <f t="shared" si="3"/>
        <v>0</v>
      </c>
      <c r="U35" s="109">
        <v>0</v>
      </c>
      <c r="V35" s="110">
        <v>69.53</v>
      </c>
      <c r="W35" s="149">
        <f>IF(OR(V35="снят",V35="н/я",V35="н/ф",V35="",V35=0),0,360-U35-V35)</f>
        <v>290.47</v>
      </c>
      <c r="X35" s="114">
        <f>SUM(J35:J37,M35:M37,Q35:Q37,T35:T37,W35)</f>
        <v>703.6800000000001</v>
      </c>
      <c r="Y35" s="115">
        <f>Y32+1</f>
        <v>10</v>
      </c>
    </row>
    <row r="36" spans="2:25" ht="12.75">
      <c r="B36" s="61"/>
      <c r="C36" s="62"/>
      <c r="D36" s="91">
        <v>2</v>
      </c>
      <c r="E36" s="91">
        <v>6530</v>
      </c>
      <c r="F36" s="62" t="s">
        <v>108</v>
      </c>
      <c r="G36" s="63" t="s">
        <v>109</v>
      </c>
      <c r="H36" s="116">
        <v>10</v>
      </c>
      <c r="I36" s="117">
        <v>44.88</v>
      </c>
      <c r="J36" s="152">
        <f t="shared" si="0"/>
        <v>65.12</v>
      </c>
      <c r="K36" s="120">
        <v>5</v>
      </c>
      <c r="L36" s="118">
        <v>36.05</v>
      </c>
      <c r="M36" s="146">
        <f t="shared" si="1"/>
        <v>58.95</v>
      </c>
      <c r="N36" s="153">
        <v>0</v>
      </c>
      <c r="O36" s="118">
        <v>0</v>
      </c>
      <c r="P36" s="154">
        <v>0</v>
      </c>
      <c r="Q36" s="70">
        <f t="shared" si="2"/>
        <v>0</v>
      </c>
      <c r="R36" s="153">
        <v>0</v>
      </c>
      <c r="S36" s="118">
        <v>0</v>
      </c>
      <c r="T36" s="70">
        <f t="shared" si="3"/>
        <v>0</v>
      </c>
      <c r="U36" s="116"/>
      <c r="V36" s="117"/>
      <c r="W36" s="152"/>
      <c r="X36" s="93"/>
      <c r="Y36" s="78"/>
    </row>
    <row r="37" spans="2:25" ht="12.75">
      <c r="B37" s="121"/>
      <c r="C37" s="123"/>
      <c r="D37" s="122">
        <v>3</v>
      </c>
      <c r="E37" s="122">
        <v>4049</v>
      </c>
      <c r="F37" s="123" t="s">
        <v>167</v>
      </c>
      <c r="G37" s="124" t="s">
        <v>225</v>
      </c>
      <c r="H37" s="125">
        <v>0</v>
      </c>
      <c r="I37" s="126">
        <v>40.25</v>
      </c>
      <c r="J37" s="155">
        <f t="shared" si="0"/>
        <v>79.75</v>
      </c>
      <c r="K37" s="128">
        <v>0</v>
      </c>
      <c r="L37" s="127">
        <v>37.69</v>
      </c>
      <c r="M37" s="156">
        <f t="shared" si="1"/>
        <v>62.31</v>
      </c>
      <c r="N37" s="157">
        <v>0</v>
      </c>
      <c r="O37" s="127">
        <v>0</v>
      </c>
      <c r="P37" s="158">
        <v>0</v>
      </c>
      <c r="Q37" s="130">
        <f t="shared" si="2"/>
        <v>0</v>
      </c>
      <c r="R37" s="157">
        <v>0</v>
      </c>
      <c r="S37" s="127">
        <v>0</v>
      </c>
      <c r="T37" s="130">
        <f t="shared" si="3"/>
        <v>0</v>
      </c>
      <c r="U37" s="125"/>
      <c r="V37" s="126"/>
      <c r="W37" s="155"/>
      <c r="X37" s="131"/>
      <c r="Y37" s="132"/>
    </row>
    <row r="38" spans="2:25" ht="12.75">
      <c r="B38" s="61">
        <v>9025</v>
      </c>
      <c r="C38" s="62" t="s">
        <v>328</v>
      </c>
      <c r="D38" s="91">
        <v>1</v>
      </c>
      <c r="E38" s="91">
        <v>6535</v>
      </c>
      <c r="F38" s="62" t="s">
        <v>103</v>
      </c>
      <c r="G38" s="63" t="s">
        <v>104</v>
      </c>
      <c r="H38" s="116">
        <v>10</v>
      </c>
      <c r="I38" s="117">
        <v>31.91</v>
      </c>
      <c r="J38" s="152">
        <f t="shared" si="0"/>
        <v>78.09</v>
      </c>
      <c r="K38" s="120">
        <v>10</v>
      </c>
      <c r="L38" s="118">
        <v>33.28</v>
      </c>
      <c r="M38" s="152">
        <f t="shared" si="1"/>
        <v>56.72</v>
      </c>
      <c r="N38" s="153">
        <v>0</v>
      </c>
      <c r="O38" s="118">
        <v>0</v>
      </c>
      <c r="P38" s="154">
        <v>0</v>
      </c>
      <c r="Q38" s="119">
        <f t="shared" si="2"/>
        <v>0</v>
      </c>
      <c r="R38" s="153">
        <v>0</v>
      </c>
      <c r="S38" s="118">
        <v>0</v>
      </c>
      <c r="T38" s="119">
        <f t="shared" si="3"/>
        <v>0</v>
      </c>
      <c r="U38" s="116">
        <v>10</v>
      </c>
      <c r="V38" s="117">
        <v>70.47</v>
      </c>
      <c r="W38" s="152">
        <f>IF(OR(V38="снят",V38="н/я",V38="н/ф",V38="",V38=0),0,360-U38-V38)</f>
        <v>279.53</v>
      </c>
      <c r="X38" s="93">
        <f>SUM(J38:J40,M38:M40,Q38:Q40,T38:T40,W38)</f>
        <v>701.4599999999999</v>
      </c>
      <c r="Y38" s="94">
        <f>Y35+1</f>
        <v>11</v>
      </c>
    </row>
    <row r="39" spans="2:25" ht="12.75">
      <c r="B39" s="61"/>
      <c r="C39" s="62"/>
      <c r="D39" s="91">
        <v>2</v>
      </c>
      <c r="E39" s="91">
        <v>4046</v>
      </c>
      <c r="F39" s="62" t="s">
        <v>195</v>
      </c>
      <c r="G39" s="63" t="s">
        <v>226</v>
      </c>
      <c r="H39" s="116">
        <v>0</v>
      </c>
      <c r="I39" s="117">
        <v>40.98</v>
      </c>
      <c r="J39" s="152">
        <f t="shared" si="0"/>
        <v>79.02000000000001</v>
      </c>
      <c r="K39" s="120">
        <v>0</v>
      </c>
      <c r="L39" s="118">
        <v>37.47</v>
      </c>
      <c r="M39" s="146">
        <f t="shared" si="1"/>
        <v>62.53</v>
      </c>
      <c r="N39" s="153">
        <v>0</v>
      </c>
      <c r="O39" s="118">
        <v>0</v>
      </c>
      <c r="P39" s="154">
        <v>0</v>
      </c>
      <c r="Q39" s="70">
        <f t="shared" si="2"/>
        <v>0</v>
      </c>
      <c r="R39" s="153">
        <v>0</v>
      </c>
      <c r="S39" s="118">
        <v>0</v>
      </c>
      <c r="T39" s="70">
        <f t="shared" si="3"/>
        <v>0</v>
      </c>
      <c r="U39" s="116"/>
      <c r="V39" s="117"/>
      <c r="W39" s="152"/>
      <c r="X39" s="93"/>
      <c r="Y39" s="78"/>
    </row>
    <row r="40" spans="2:25" ht="12.75">
      <c r="B40" s="95"/>
      <c r="C40" s="97"/>
      <c r="D40" s="96">
        <v>3</v>
      </c>
      <c r="E40" s="96">
        <v>6506</v>
      </c>
      <c r="F40" s="97" t="s">
        <v>71</v>
      </c>
      <c r="G40" s="98" t="s">
        <v>72</v>
      </c>
      <c r="H40" s="99">
        <v>0</v>
      </c>
      <c r="I40" s="100">
        <v>38.21</v>
      </c>
      <c r="J40" s="159">
        <f t="shared" si="0"/>
        <v>81.78999999999999</v>
      </c>
      <c r="K40" s="102">
        <v>0</v>
      </c>
      <c r="L40" s="101">
        <v>36.22</v>
      </c>
      <c r="M40" s="142">
        <f t="shared" si="1"/>
        <v>63.78</v>
      </c>
      <c r="N40" s="148">
        <v>0</v>
      </c>
      <c r="O40" s="101">
        <v>0</v>
      </c>
      <c r="P40" s="144">
        <v>0</v>
      </c>
      <c r="Q40" s="67">
        <f t="shared" si="2"/>
        <v>0</v>
      </c>
      <c r="R40" s="148">
        <v>0</v>
      </c>
      <c r="S40" s="101">
        <v>0</v>
      </c>
      <c r="T40" s="67">
        <f t="shared" si="3"/>
        <v>0</v>
      </c>
      <c r="U40" s="99"/>
      <c r="V40" s="100"/>
      <c r="W40" s="159"/>
      <c r="X40" s="103"/>
      <c r="Y40" s="133"/>
    </row>
    <row r="41" spans="2:25" ht="12.75">
      <c r="B41" s="105">
        <v>9001</v>
      </c>
      <c r="C41" s="107" t="s">
        <v>325</v>
      </c>
      <c r="D41" s="106">
        <v>1</v>
      </c>
      <c r="E41" s="106">
        <v>4014</v>
      </c>
      <c r="F41" s="107" t="s">
        <v>192</v>
      </c>
      <c r="G41" s="108" t="s">
        <v>219</v>
      </c>
      <c r="H41" s="109">
        <v>0</v>
      </c>
      <c r="I41" s="110">
        <v>38.93</v>
      </c>
      <c r="J41" s="149">
        <f t="shared" si="0"/>
        <v>81.07</v>
      </c>
      <c r="K41" s="113">
        <v>0</v>
      </c>
      <c r="L41" s="111">
        <v>36.81</v>
      </c>
      <c r="M41" s="149">
        <f t="shared" si="1"/>
        <v>63.19</v>
      </c>
      <c r="N41" s="150">
        <v>0</v>
      </c>
      <c r="O41" s="111">
        <v>0</v>
      </c>
      <c r="P41" s="151">
        <v>0</v>
      </c>
      <c r="Q41" s="112">
        <f t="shared" si="2"/>
        <v>0</v>
      </c>
      <c r="R41" s="150">
        <v>0</v>
      </c>
      <c r="S41" s="111">
        <v>0</v>
      </c>
      <c r="T41" s="112">
        <f t="shared" si="3"/>
        <v>0</v>
      </c>
      <c r="U41" s="109">
        <v>15</v>
      </c>
      <c r="V41" s="110">
        <v>68.69</v>
      </c>
      <c r="W41" s="149">
        <f>IF(OR(V41="снят",V41="н/я",V41="н/ф",V41="",V41=0),0,360-U41-V41)</f>
        <v>276.31</v>
      </c>
      <c r="X41" s="114">
        <f>SUM(J41:J43,M41:M43,Q41:Q43,T41:T43,W41)</f>
        <v>691.09</v>
      </c>
      <c r="Y41" s="115">
        <f>Y38+1</f>
        <v>12</v>
      </c>
    </row>
    <row r="42" spans="2:25" ht="12.75">
      <c r="B42" s="61"/>
      <c r="C42" s="62"/>
      <c r="D42" s="91">
        <v>2</v>
      </c>
      <c r="E42" s="91">
        <v>6517</v>
      </c>
      <c r="F42" s="62" t="s">
        <v>97</v>
      </c>
      <c r="G42" s="63" t="s">
        <v>98</v>
      </c>
      <c r="H42" s="116">
        <v>5</v>
      </c>
      <c r="I42" s="117">
        <v>39.28</v>
      </c>
      <c r="J42" s="152">
        <f t="shared" si="0"/>
        <v>75.72</v>
      </c>
      <c r="K42" s="120">
        <v>10</v>
      </c>
      <c r="L42" s="118">
        <v>38.34</v>
      </c>
      <c r="M42" s="146">
        <f t="shared" si="1"/>
        <v>51.66</v>
      </c>
      <c r="N42" s="153">
        <v>0</v>
      </c>
      <c r="O42" s="118">
        <v>0</v>
      </c>
      <c r="P42" s="154">
        <v>0</v>
      </c>
      <c r="Q42" s="70">
        <f t="shared" si="2"/>
        <v>0</v>
      </c>
      <c r="R42" s="153">
        <v>0</v>
      </c>
      <c r="S42" s="118">
        <v>0</v>
      </c>
      <c r="T42" s="70">
        <f t="shared" si="3"/>
        <v>0</v>
      </c>
      <c r="U42" s="116"/>
      <c r="V42" s="117"/>
      <c r="W42" s="152"/>
      <c r="X42" s="93"/>
      <c r="Y42" s="78"/>
    </row>
    <row r="43" spans="2:25" ht="12.75">
      <c r="B43" s="121"/>
      <c r="C43" s="123"/>
      <c r="D43" s="122">
        <v>3</v>
      </c>
      <c r="E43" s="122">
        <v>4055</v>
      </c>
      <c r="F43" s="123" t="s">
        <v>220</v>
      </c>
      <c r="G43" s="124" t="s">
        <v>221</v>
      </c>
      <c r="H43" s="125">
        <v>0</v>
      </c>
      <c r="I43" s="126">
        <v>38.05</v>
      </c>
      <c r="J43" s="155">
        <f t="shared" si="0"/>
        <v>81.95</v>
      </c>
      <c r="K43" s="128">
        <v>0</v>
      </c>
      <c r="L43" s="127">
        <v>38.81</v>
      </c>
      <c r="M43" s="156">
        <f t="shared" si="1"/>
        <v>61.19</v>
      </c>
      <c r="N43" s="157">
        <v>0</v>
      </c>
      <c r="O43" s="127">
        <v>0</v>
      </c>
      <c r="P43" s="158">
        <v>0</v>
      </c>
      <c r="Q43" s="130">
        <f t="shared" si="2"/>
        <v>0</v>
      </c>
      <c r="R43" s="157">
        <v>0</v>
      </c>
      <c r="S43" s="127">
        <v>0</v>
      </c>
      <c r="T43" s="130">
        <f t="shared" si="3"/>
        <v>0</v>
      </c>
      <c r="U43" s="125"/>
      <c r="V43" s="126"/>
      <c r="W43" s="155"/>
      <c r="X43" s="131"/>
      <c r="Y43" s="132"/>
    </row>
    <row r="44" spans="2:25" ht="12.75">
      <c r="B44" s="61">
        <v>9037</v>
      </c>
      <c r="C44" s="62" t="s">
        <v>330</v>
      </c>
      <c r="D44" s="91">
        <v>1</v>
      </c>
      <c r="E44" s="91">
        <v>4008</v>
      </c>
      <c r="F44" s="62" t="s">
        <v>67</v>
      </c>
      <c r="G44" s="63" t="s">
        <v>243</v>
      </c>
      <c r="H44" s="116">
        <v>15</v>
      </c>
      <c r="I44" s="117">
        <v>36.5</v>
      </c>
      <c r="J44" s="152">
        <f t="shared" si="0"/>
        <v>68.5</v>
      </c>
      <c r="K44" s="120">
        <v>0</v>
      </c>
      <c r="L44" s="118">
        <v>36.88</v>
      </c>
      <c r="M44" s="152">
        <f t="shared" si="1"/>
        <v>63.12</v>
      </c>
      <c r="N44" s="153">
        <v>0</v>
      </c>
      <c r="O44" s="118">
        <v>0</v>
      </c>
      <c r="P44" s="154">
        <v>0</v>
      </c>
      <c r="Q44" s="119">
        <f t="shared" si="2"/>
        <v>0</v>
      </c>
      <c r="R44" s="153">
        <v>0</v>
      </c>
      <c r="S44" s="118">
        <v>0</v>
      </c>
      <c r="T44" s="119">
        <f t="shared" si="3"/>
        <v>0</v>
      </c>
      <c r="U44" s="116">
        <v>15</v>
      </c>
      <c r="V44" s="117">
        <v>69.88</v>
      </c>
      <c r="W44" s="152">
        <f>IF(OR(V44="снят",V44="н/я",V44="н/ф",V44="",V44=0),0,360-U44-V44)</f>
        <v>275.12</v>
      </c>
      <c r="X44" s="93">
        <f>SUM(J44:J46,M44:M46,Q44:Q46,T44:T46,W44)</f>
        <v>690.1899999999999</v>
      </c>
      <c r="Y44" s="94">
        <f>Y41+1</f>
        <v>13</v>
      </c>
    </row>
    <row r="45" spans="2:25" ht="12.75">
      <c r="B45" s="61"/>
      <c r="C45" s="62"/>
      <c r="D45" s="91">
        <v>2</v>
      </c>
      <c r="E45" s="91">
        <v>5538</v>
      </c>
      <c r="F45" s="62" t="s">
        <v>171</v>
      </c>
      <c r="G45" s="63" t="s">
        <v>172</v>
      </c>
      <c r="H45" s="116">
        <v>5</v>
      </c>
      <c r="I45" s="117">
        <v>34.84</v>
      </c>
      <c r="J45" s="152">
        <f t="shared" si="0"/>
        <v>80.16</v>
      </c>
      <c r="K45" s="120">
        <v>10</v>
      </c>
      <c r="L45" s="118">
        <v>32.84</v>
      </c>
      <c r="M45" s="146">
        <f t="shared" si="1"/>
        <v>57.16</v>
      </c>
      <c r="N45" s="153">
        <v>0</v>
      </c>
      <c r="O45" s="118">
        <v>0</v>
      </c>
      <c r="P45" s="154">
        <v>0</v>
      </c>
      <c r="Q45" s="70">
        <f t="shared" si="2"/>
        <v>0</v>
      </c>
      <c r="R45" s="153">
        <v>0</v>
      </c>
      <c r="S45" s="118">
        <v>0</v>
      </c>
      <c r="T45" s="70">
        <f t="shared" si="3"/>
        <v>0</v>
      </c>
      <c r="U45" s="116"/>
      <c r="V45" s="117"/>
      <c r="W45" s="152"/>
      <c r="X45" s="93"/>
      <c r="Y45" s="78"/>
    </row>
    <row r="46" spans="2:25" ht="12.75">
      <c r="B46" s="95"/>
      <c r="C46" s="97"/>
      <c r="D46" s="96">
        <v>3</v>
      </c>
      <c r="E46" s="96">
        <v>4033</v>
      </c>
      <c r="F46" s="97" t="s">
        <v>144</v>
      </c>
      <c r="G46" s="98" t="s">
        <v>229</v>
      </c>
      <c r="H46" s="99">
        <v>5</v>
      </c>
      <c r="I46" s="100">
        <v>35.62</v>
      </c>
      <c r="J46" s="159">
        <f t="shared" si="0"/>
        <v>79.38</v>
      </c>
      <c r="K46" s="102">
        <v>0</v>
      </c>
      <c r="L46" s="101">
        <v>33.25</v>
      </c>
      <c r="M46" s="142">
        <f t="shared" si="1"/>
        <v>66.75</v>
      </c>
      <c r="N46" s="148">
        <v>0</v>
      </c>
      <c r="O46" s="101">
        <v>0</v>
      </c>
      <c r="P46" s="144">
        <v>0</v>
      </c>
      <c r="Q46" s="67">
        <f t="shared" si="2"/>
        <v>0</v>
      </c>
      <c r="R46" s="148">
        <v>0</v>
      </c>
      <c r="S46" s="101">
        <v>0</v>
      </c>
      <c r="T46" s="67">
        <f t="shared" si="3"/>
        <v>0</v>
      </c>
      <c r="U46" s="99"/>
      <c r="V46" s="100"/>
      <c r="W46" s="159"/>
      <c r="X46" s="103"/>
      <c r="Y46" s="133"/>
    </row>
    <row r="47" spans="2:25" ht="12.75">
      <c r="B47" s="105">
        <v>9043</v>
      </c>
      <c r="C47" s="107" t="s">
        <v>331</v>
      </c>
      <c r="D47" s="106">
        <v>1</v>
      </c>
      <c r="E47" s="106">
        <v>4038</v>
      </c>
      <c r="F47" s="107" t="s">
        <v>125</v>
      </c>
      <c r="G47" s="108" t="s">
        <v>224</v>
      </c>
      <c r="H47" s="109">
        <v>0</v>
      </c>
      <c r="I47" s="110">
        <v>39.9</v>
      </c>
      <c r="J47" s="149">
        <f t="shared" si="0"/>
        <v>80.1</v>
      </c>
      <c r="K47" s="113">
        <v>0</v>
      </c>
      <c r="L47" s="111">
        <v>37.75</v>
      </c>
      <c r="M47" s="149">
        <f t="shared" si="1"/>
        <v>62.25</v>
      </c>
      <c r="N47" s="150">
        <v>0</v>
      </c>
      <c r="O47" s="111">
        <v>0</v>
      </c>
      <c r="P47" s="151">
        <v>0</v>
      </c>
      <c r="Q47" s="112">
        <f t="shared" si="2"/>
        <v>0</v>
      </c>
      <c r="R47" s="150">
        <v>0</v>
      </c>
      <c r="S47" s="111">
        <v>0</v>
      </c>
      <c r="T47" s="112">
        <f t="shared" si="3"/>
        <v>0</v>
      </c>
      <c r="U47" s="109">
        <v>0</v>
      </c>
      <c r="V47" s="110">
        <v>72.88</v>
      </c>
      <c r="W47" s="149">
        <f>IF(OR(V47="снят",V47="н/я",V47="н/ф",V47="",V47=0),0,360-U47-V47)</f>
        <v>287.12</v>
      </c>
      <c r="X47" s="114">
        <f>SUM(J47:J49,M47:M49,Q47:Q49,T47:T49,W47)</f>
        <v>676.1700000000001</v>
      </c>
      <c r="Y47" s="115">
        <f>Y44+1</f>
        <v>14</v>
      </c>
    </row>
    <row r="48" spans="2:25" ht="12.75">
      <c r="B48" s="61"/>
      <c r="C48" s="62"/>
      <c r="D48" s="91">
        <v>2</v>
      </c>
      <c r="E48" s="91">
        <v>5534</v>
      </c>
      <c r="F48" s="62" t="s">
        <v>174</v>
      </c>
      <c r="G48" s="63" t="s">
        <v>175</v>
      </c>
      <c r="H48" s="116">
        <v>10</v>
      </c>
      <c r="I48" s="117">
        <v>47.22</v>
      </c>
      <c r="J48" s="152">
        <f t="shared" si="0"/>
        <v>62.78</v>
      </c>
      <c r="K48" s="120">
        <v>5</v>
      </c>
      <c r="L48" s="118">
        <v>38.38</v>
      </c>
      <c r="M48" s="146">
        <f t="shared" si="1"/>
        <v>56.62</v>
      </c>
      <c r="N48" s="153">
        <v>0</v>
      </c>
      <c r="O48" s="118">
        <v>0</v>
      </c>
      <c r="P48" s="154">
        <v>0</v>
      </c>
      <c r="Q48" s="70">
        <f t="shared" si="2"/>
        <v>0</v>
      </c>
      <c r="R48" s="153">
        <v>0</v>
      </c>
      <c r="S48" s="118">
        <v>0</v>
      </c>
      <c r="T48" s="70">
        <f t="shared" si="3"/>
        <v>0</v>
      </c>
      <c r="U48" s="116"/>
      <c r="V48" s="117"/>
      <c r="W48" s="152"/>
      <c r="X48" s="93"/>
      <c r="Y48" s="78"/>
    </row>
    <row r="49" spans="2:25" ht="12.75">
      <c r="B49" s="121"/>
      <c r="C49" s="123"/>
      <c r="D49" s="122">
        <v>3</v>
      </c>
      <c r="E49" s="122">
        <v>4027</v>
      </c>
      <c r="F49" s="123" t="s">
        <v>239</v>
      </c>
      <c r="G49" s="124" t="s">
        <v>240</v>
      </c>
      <c r="H49" s="125">
        <v>5</v>
      </c>
      <c r="I49" s="126">
        <v>47.16</v>
      </c>
      <c r="J49" s="155">
        <f t="shared" si="0"/>
        <v>67.84</v>
      </c>
      <c r="K49" s="128">
        <v>0</v>
      </c>
      <c r="L49" s="127">
        <v>40.54</v>
      </c>
      <c r="M49" s="156">
        <f t="shared" si="1"/>
        <v>59.46</v>
      </c>
      <c r="N49" s="157">
        <v>0</v>
      </c>
      <c r="O49" s="127">
        <v>0</v>
      </c>
      <c r="P49" s="158">
        <v>0</v>
      </c>
      <c r="Q49" s="130">
        <f t="shared" si="2"/>
        <v>0</v>
      </c>
      <c r="R49" s="157">
        <v>0</v>
      </c>
      <c r="S49" s="127">
        <v>0</v>
      </c>
      <c r="T49" s="130">
        <f t="shared" si="3"/>
        <v>0</v>
      </c>
      <c r="U49" s="125"/>
      <c r="V49" s="126"/>
      <c r="W49" s="155"/>
      <c r="X49" s="131"/>
      <c r="Y49" s="132"/>
    </row>
    <row r="50" spans="2:25" ht="12.75">
      <c r="B50" s="61">
        <v>9039</v>
      </c>
      <c r="C50" s="62" t="s">
        <v>333</v>
      </c>
      <c r="D50" s="91">
        <v>1</v>
      </c>
      <c r="E50" s="91">
        <v>5510</v>
      </c>
      <c r="F50" s="62" t="s">
        <v>176</v>
      </c>
      <c r="G50" s="63" t="s">
        <v>177</v>
      </c>
      <c r="H50" s="116">
        <v>5</v>
      </c>
      <c r="I50" s="117">
        <v>37.83</v>
      </c>
      <c r="J50" s="152">
        <f t="shared" si="0"/>
        <v>77.17</v>
      </c>
      <c r="K50" s="120">
        <v>0</v>
      </c>
      <c r="L50" s="118" t="s">
        <v>116</v>
      </c>
      <c r="M50" s="152">
        <f t="shared" si="1"/>
        <v>0</v>
      </c>
      <c r="N50" s="153">
        <v>0</v>
      </c>
      <c r="O50" s="118">
        <v>0</v>
      </c>
      <c r="P50" s="154">
        <v>0</v>
      </c>
      <c r="Q50" s="119">
        <f t="shared" si="2"/>
        <v>0</v>
      </c>
      <c r="R50" s="153">
        <v>0</v>
      </c>
      <c r="S50" s="118">
        <v>0</v>
      </c>
      <c r="T50" s="119">
        <f t="shared" si="3"/>
        <v>0</v>
      </c>
      <c r="U50" s="116">
        <v>0</v>
      </c>
      <c r="V50" s="117">
        <v>66.22</v>
      </c>
      <c r="W50" s="152">
        <f>IF(OR(V50="снят",V50="н/я",V50="н/ф",V50="",V50=0),0,360-U50-V50)</f>
        <v>293.78</v>
      </c>
      <c r="X50" s="93">
        <f>SUM(J50:J52,M50:M52,Q50:Q52,T50:T52,W50)</f>
        <v>658.0699999999999</v>
      </c>
      <c r="Y50" s="94">
        <f>Y47+1</f>
        <v>15</v>
      </c>
    </row>
    <row r="51" spans="2:25" ht="12.75">
      <c r="B51" s="61"/>
      <c r="C51" s="62"/>
      <c r="D51" s="91">
        <v>2</v>
      </c>
      <c r="E51" s="91">
        <v>3019</v>
      </c>
      <c r="F51" s="62" t="s">
        <v>136</v>
      </c>
      <c r="G51" s="63" t="s">
        <v>285</v>
      </c>
      <c r="H51" s="116">
        <v>0</v>
      </c>
      <c r="I51" s="117">
        <v>36.87</v>
      </c>
      <c r="J51" s="152">
        <f t="shared" si="0"/>
        <v>83.13</v>
      </c>
      <c r="K51" s="120">
        <v>0</v>
      </c>
      <c r="L51" s="118">
        <v>35.78</v>
      </c>
      <c r="M51" s="146">
        <f t="shared" si="1"/>
        <v>64.22</v>
      </c>
      <c r="N51" s="153">
        <v>0</v>
      </c>
      <c r="O51" s="118">
        <v>0</v>
      </c>
      <c r="P51" s="154">
        <v>0</v>
      </c>
      <c r="Q51" s="70">
        <f t="shared" si="2"/>
        <v>0</v>
      </c>
      <c r="R51" s="153">
        <v>0</v>
      </c>
      <c r="S51" s="118">
        <v>0</v>
      </c>
      <c r="T51" s="70">
        <f t="shared" si="3"/>
        <v>0</v>
      </c>
      <c r="U51" s="116"/>
      <c r="V51" s="117"/>
      <c r="W51" s="152"/>
      <c r="X51" s="93"/>
      <c r="Y51" s="78"/>
    </row>
    <row r="52" spans="2:25" ht="12.75">
      <c r="B52" s="95"/>
      <c r="C52" s="97"/>
      <c r="D52" s="96">
        <v>3</v>
      </c>
      <c r="E52" s="96">
        <v>5540</v>
      </c>
      <c r="F52" s="97" t="s">
        <v>152</v>
      </c>
      <c r="G52" s="98" t="s">
        <v>153</v>
      </c>
      <c r="H52" s="99">
        <v>0</v>
      </c>
      <c r="I52" s="100">
        <v>34.36</v>
      </c>
      <c r="J52" s="159">
        <f t="shared" si="0"/>
        <v>85.64</v>
      </c>
      <c r="K52" s="102">
        <v>5</v>
      </c>
      <c r="L52" s="101">
        <v>40.87</v>
      </c>
      <c r="M52" s="142">
        <f t="shared" si="1"/>
        <v>54.13</v>
      </c>
      <c r="N52" s="148">
        <v>0</v>
      </c>
      <c r="O52" s="101">
        <v>0</v>
      </c>
      <c r="P52" s="144">
        <v>0</v>
      </c>
      <c r="Q52" s="67">
        <f t="shared" si="2"/>
        <v>0</v>
      </c>
      <c r="R52" s="148">
        <v>0</v>
      </c>
      <c r="S52" s="101">
        <v>0</v>
      </c>
      <c r="T52" s="67">
        <f t="shared" si="3"/>
        <v>0</v>
      </c>
      <c r="U52" s="99"/>
      <c r="V52" s="100"/>
      <c r="W52" s="159"/>
      <c r="X52" s="103"/>
      <c r="Y52" s="133"/>
    </row>
    <row r="53" spans="2:25" ht="12.75">
      <c r="B53" s="105">
        <v>9038</v>
      </c>
      <c r="C53" s="107" t="s">
        <v>332</v>
      </c>
      <c r="D53" s="106">
        <v>1</v>
      </c>
      <c r="E53" s="106">
        <v>6519</v>
      </c>
      <c r="F53" s="107" t="s">
        <v>91</v>
      </c>
      <c r="G53" s="108" t="s">
        <v>92</v>
      </c>
      <c r="H53" s="109">
        <v>5</v>
      </c>
      <c r="I53" s="110">
        <v>42.75</v>
      </c>
      <c r="J53" s="149">
        <f t="shared" si="0"/>
        <v>72.25</v>
      </c>
      <c r="K53" s="113">
        <v>5</v>
      </c>
      <c r="L53" s="111">
        <v>37.75</v>
      </c>
      <c r="M53" s="149">
        <f t="shared" si="1"/>
        <v>57.25</v>
      </c>
      <c r="N53" s="150">
        <v>0</v>
      </c>
      <c r="O53" s="111">
        <v>0</v>
      </c>
      <c r="P53" s="151">
        <v>0</v>
      </c>
      <c r="Q53" s="112">
        <f t="shared" si="2"/>
        <v>0</v>
      </c>
      <c r="R53" s="150">
        <v>0</v>
      </c>
      <c r="S53" s="111">
        <v>0</v>
      </c>
      <c r="T53" s="112">
        <f t="shared" si="3"/>
        <v>0</v>
      </c>
      <c r="U53" s="109">
        <v>125</v>
      </c>
      <c r="V53" s="110">
        <v>60.47</v>
      </c>
      <c r="W53" s="149">
        <f>IF(OR(V53="снят",V53="н/я",V53="н/ф",V53="",V53=0),0,360-U53-V53)</f>
        <v>174.53</v>
      </c>
      <c r="X53" s="114">
        <f>SUM(J53:J55,M53:M55,Q53:Q55,T53:T55,W53)</f>
        <v>566.52</v>
      </c>
      <c r="Y53" s="115">
        <f>Y50+1</f>
        <v>16</v>
      </c>
    </row>
    <row r="54" spans="2:25" ht="12.75">
      <c r="B54" s="61"/>
      <c r="C54" s="62"/>
      <c r="D54" s="91">
        <v>2</v>
      </c>
      <c r="E54" s="91">
        <v>4047</v>
      </c>
      <c r="F54" s="62" t="s">
        <v>84</v>
      </c>
      <c r="G54" s="63" t="s">
        <v>228</v>
      </c>
      <c r="H54" s="116">
        <v>0</v>
      </c>
      <c r="I54" s="117">
        <v>41.74</v>
      </c>
      <c r="J54" s="152">
        <f t="shared" si="0"/>
        <v>78.25999999999999</v>
      </c>
      <c r="K54" s="120">
        <v>0</v>
      </c>
      <c r="L54" s="118">
        <v>38.37</v>
      </c>
      <c r="M54" s="146">
        <f t="shared" si="1"/>
        <v>61.63</v>
      </c>
      <c r="N54" s="153">
        <v>0</v>
      </c>
      <c r="O54" s="118">
        <v>0</v>
      </c>
      <c r="P54" s="154">
        <v>0</v>
      </c>
      <c r="Q54" s="70">
        <f t="shared" si="2"/>
        <v>0</v>
      </c>
      <c r="R54" s="153">
        <v>0</v>
      </c>
      <c r="S54" s="118">
        <v>0</v>
      </c>
      <c r="T54" s="70">
        <f t="shared" si="3"/>
        <v>0</v>
      </c>
      <c r="U54" s="116"/>
      <c r="V54" s="117"/>
      <c r="W54" s="152"/>
      <c r="X54" s="93"/>
      <c r="Y54" s="78"/>
    </row>
    <row r="55" spans="2:25" ht="12.75">
      <c r="B55" s="121"/>
      <c r="C55" s="123"/>
      <c r="D55" s="122">
        <v>3</v>
      </c>
      <c r="E55" s="122">
        <v>6521</v>
      </c>
      <c r="F55" s="123" t="s">
        <v>110</v>
      </c>
      <c r="G55" s="124" t="s">
        <v>111</v>
      </c>
      <c r="H55" s="125">
        <v>15</v>
      </c>
      <c r="I55" s="126">
        <v>42.02</v>
      </c>
      <c r="J55" s="155">
        <f t="shared" si="0"/>
        <v>62.98</v>
      </c>
      <c r="K55" s="128">
        <v>5</v>
      </c>
      <c r="L55" s="127">
        <v>35.38</v>
      </c>
      <c r="M55" s="156">
        <f t="shared" si="1"/>
        <v>59.62</v>
      </c>
      <c r="N55" s="157">
        <v>0</v>
      </c>
      <c r="O55" s="127">
        <v>0</v>
      </c>
      <c r="P55" s="158">
        <v>0</v>
      </c>
      <c r="Q55" s="130">
        <f t="shared" si="2"/>
        <v>0</v>
      </c>
      <c r="R55" s="157">
        <v>0</v>
      </c>
      <c r="S55" s="127">
        <v>0</v>
      </c>
      <c r="T55" s="130">
        <f t="shared" si="3"/>
        <v>0</v>
      </c>
      <c r="U55" s="125"/>
      <c r="V55" s="126"/>
      <c r="W55" s="155"/>
      <c r="X55" s="131"/>
      <c r="Y55" s="132"/>
    </row>
    <row r="56" spans="2:25" ht="12.75">
      <c r="B56" s="61">
        <v>9033</v>
      </c>
      <c r="C56" s="62" t="s">
        <v>322</v>
      </c>
      <c r="D56" s="91">
        <v>1</v>
      </c>
      <c r="E56" s="91">
        <v>6527</v>
      </c>
      <c r="F56" s="62" t="s">
        <v>84</v>
      </c>
      <c r="G56" s="63" t="s">
        <v>85</v>
      </c>
      <c r="H56" s="116">
        <v>5</v>
      </c>
      <c r="I56" s="117">
        <v>42.71</v>
      </c>
      <c r="J56" s="152">
        <f t="shared" si="0"/>
        <v>72.28999999999999</v>
      </c>
      <c r="K56" s="120">
        <v>0</v>
      </c>
      <c r="L56" s="118">
        <v>34.97</v>
      </c>
      <c r="M56" s="152">
        <f t="shared" si="1"/>
        <v>65.03</v>
      </c>
      <c r="N56" s="153">
        <v>0</v>
      </c>
      <c r="O56" s="118">
        <v>0</v>
      </c>
      <c r="P56" s="154">
        <v>0</v>
      </c>
      <c r="Q56" s="119">
        <f t="shared" si="2"/>
        <v>0</v>
      </c>
      <c r="R56" s="153">
        <v>0</v>
      </c>
      <c r="S56" s="118">
        <v>0</v>
      </c>
      <c r="T56" s="119">
        <f t="shared" si="3"/>
        <v>0</v>
      </c>
      <c r="U56" s="116">
        <v>360</v>
      </c>
      <c r="V56" s="117">
        <v>0</v>
      </c>
      <c r="W56" s="152">
        <f>IF(OR(V56="снят",V56="н/я",V56="н/ф",V56="",V56=0),0,360-U56-V56)</f>
        <v>0</v>
      </c>
      <c r="X56" s="93">
        <f>SUM(J56:J58,M56:M58,Q56:Q58,T56:T58,W56)</f>
        <v>424.55</v>
      </c>
      <c r="Y56" s="94">
        <f>Y53+1</f>
        <v>17</v>
      </c>
    </row>
    <row r="57" spans="2:25" ht="12.75">
      <c r="B57" s="61"/>
      <c r="C57" s="62"/>
      <c r="D57" s="91">
        <v>2</v>
      </c>
      <c r="E57" s="91">
        <v>4005</v>
      </c>
      <c r="F57" s="62" t="s">
        <v>93</v>
      </c>
      <c r="G57" s="63" t="s">
        <v>223</v>
      </c>
      <c r="H57" s="116">
        <v>0</v>
      </c>
      <c r="I57" s="117">
        <v>39.67</v>
      </c>
      <c r="J57" s="152">
        <f t="shared" si="0"/>
        <v>80.33</v>
      </c>
      <c r="K57" s="120">
        <v>0</v>
      </c>
      <c r="L57" s="118">
        <v>39.91</v>
      </c>
      <c r="M57" s="146">
        <f t="shared" si="1"/>
        <v>60.09</v>
      </c>
      <c r="N57" s="153">
        <v>0</v>
      </c>
      <c r="O57" s="118">
        <v>0</v>
      </c>
      <c r="P57" s="154">
        <v>0</v>
      </c>
      <c r="Q57" s="70">
        <f t="shared" si="2"/>
        <v>0</v>
      </c>
      <c r="R57" s="153">
        <v>0</v>
      </c>
      <c r="S57" s="118">
        <v>0</v>
      </c>
      <c r="T57" s="70">
        <f t="shared" si="3"/>
        <v>0</v>
      </c>
      <c r="U57" s="116"/>
      <c r="V57" s="117"/>
      <c r="W57" s="152"/>
      <c r="X57" s="93"/>
      <c r="Y57" s="78"/>
    </row>
    <row r="58" spans="2:25" ht="12.75">
      <c r="B58" s="95"/>
      <c r="C58" s="97"/>
      <c r="D58" s="96">
        <v>3</v>
      </c>
      <c r="E58" s="96">
        <v>6528</v>
      </c>
      <c r="F58" s="97" t="s">
        <v>67</v>
      </c>
      <c r="G58" s="98" t="s">
        <v>68</v>
      </c>
      <c r="H58" s="99">
        <v>0</v>
      </c>
      <c r="I58" s="100">
        <v>38</v>
      </c>
      <c r="J58" s="159">
        <f t="shared" si="0"/>
        <v>82</v>
      </c>
      <c r="K58" s="102">
        <v>0</v>
      </c>
      <c r="L58" s="101">
        <v>35.19</v>
      </c>
      <c r="M58" s="142">
        <f t="shared" si="1"/>
        <v>64.81</v>
      </c>
      <c r="N58" s="148">
        <v>0</v>
      </c>
      <c r="O58" s="101">
        <v>0</v>
      </c>
      <c r="P58" s="144">
        <v>0</v>
      </c>
      <c r="Q58" s="67">
        <f t="shared" si="2"/>
        <v>0</v>
      </c>
      <c r="R58" s="148">
        <v>0</v>
      </c>
      <c r="S58" s="101">
        <v>0</v>
      </c>
      <c r="T58" s="67">
        <f t="shared" si="3"/>
        <v>0</v>
      </c>
      <c r="U58" s="99"/>
      <c r="V58" s="100"/>
      <c r="W58" s="159"/>
      <c r="X58" s="103"/>
      <c r="Y58" s="133"/>
    </row>
    <row r="59" spans="2:25" ht="12.75">
      <c r="B59" s="105">
        <v>9021</v>
      </c>
      <c r="C59" s="107" t="s">
        <v>334</v>
      </c>
      <c r="D59" s="106">
        <v>1</v>
      </c>
      <c r="E59" s="106">
        <v>3020</v>
      </c>
      <c r="F59" s="107" t="s">
        <v>134</v>
      </c>
      <c r="G59" s="108" t="s">
        <v>302</v>
      </c>
      <c r="H59" s="109">
        <v>0</v>
      </c>
      <c r="I59" s="110">
        <v>37.76</v>
      </c>
      <c r="J59" s="149">
        <f t="shared" si="0"/>
        <v>82.24000000000001</v>
      </c>
      <c r="K59" s="113">
        <v>0</v>
      </c>
      <c r="L59" s="111" t="s">
        <v>116</v>
      </c>
      <c r="M59" s="149">
        <f t="shared" si="1"/>
        <v>0</v>
      </c>
      <c r="N59" s="150">
        <v>0</v>
      </c>
      <c r="O59" s="111">
        <v>0</v>
      </c>
      <c r="P59" s="151">
        <v>0</v>
      </c>
      <c r="Q59" s="112">
        <f t="shared" si="2"/>
        <v>0</v>
      </c>
      <c r="R59" s="150">
        <v>0</v>
      </c>
      <c r="S59" s="111">
        <v>0</v>
      </c>
      <c r="T59" s="112">
        <f t="shared" si="3"/>
        <v>0</v>
      </c>
      <c r="U59" s="109">
        <v>360</v>
      </c>
      <c r="V59" s="110">
        <v>0</v>
      </c>
      <c r="W59" s="149">
        <f>IF(OR(V59="снят",V59="н/я",V59="н/ф",V59="",V59=0),0,360-U59-V59)</f>
        <v>0</v>
      </c>
      <c r="X59" s="114">
        <f>SUM(J59:J61,M59:M61,Q59:Q61,T59:T61,W59)</f>
        <v>358.06</v>
      </c>
      <c r="Y59" s="115">
        <f>Y56+1</f>
        <v>18</v>
      </c>
    </row>
    <row r="60" spans="2:25" ht="12.75">
      <c r="B60" s="61"/>
      <c r="C60" s="62"/>
      <c r="D60" s="91">
        <v>2</v>
      </c>
      <c r="E60" s="91">
        <v>5523</v>
      </c>
      <c r="F60" s="62" t="s">
        <v>154</v>
      </c>
      <c r="G60" s="63" t="s">
        <v>155</v>
      </c>
      <c r="H60" s="116">
        <v>5</v>
      </c>
      <c r="I60" s="117">
        <v>40</v>
      </c>
      <c r="J60" s="152">
        <f t="shared" si="0"/>
        <v>75</v>
      </c>
      <c r="K60" s="120">
        <v>0</v>
      </c>
      <c r="L60" s="118">
        <v>34.47</v>
      </c>
      <c r="M60" s="146">
        <f t="shared" si="1"/>
        <v>65.53</v>
      </c>
      <c r="N60" s="153">
        <v>0</v>
      </c>
      <c r="O60" s="118">
        <v>0</v>
      </c>
      <c r="P60" s="154">
        <v>0</v>
      </c>
      <c r="Q60" s="70">
        <f t="shared" si="2"/>
        <v>0</v>
      </c>
      <c r="R60" s="153">
        <v>0</v>
      </c>
      <c r="S60" s="118">
        <v>0</v>
      </c>
      <c r="T60" s="70">
        <f t="shared" si="3"/>
        <v>0</v>
      </c>
      <c r="U60" s="116"/>
      <c r="V60" s="117"/>
      <c r="W60" s="152"/>
      <c r="X60" s="93"/>
      <c r="Y60" s="78"/>
    </row>
    <row r="61" spans="2:25" ht="12.75">
      <c r="B61" s="121"/>
      <c r="C61" s="123"/>
      <c r="D61" s="122">
        <v>3</v>
      </c>
      <c r="E61" s="122">
        <v>3008</v>
      </c>
      <c r="F61" s="123" t="s">
        <v>291</v>
      </c>
      <c r="G61" s="124" t="s">
        <v>292</v>
      </c>
      <c r="H61" s="125">
        <v>10</v>
      </c>
      <c r="I61" s="126">
        <v>39.52</v>
      </c>
      <c r="J61" s="155">
        <f t="shared" si="0"/>
        <v>70.47999999999999</v>
      </c>
      <c r="K61" s="128">
        <v>0</v>
      </c>
      <c r="L61" s="127">
        <v>35.19</v>
      </c>
      <c r="M61" s="156">
        <f t="shared" si="1"/>
        <v>64.81</v>
      </c>
      <c r="N61" s="157">
        <v>0</v>
      </c>
      <c r="O61" s="127">
        <v>0</v>
      </c>
      <c r="P61" s="158">
        <v>0</v>
      </c>
      <c r="Q61" s="130">
        <f t="shared" si="2"/>
        <v>0</v>
      </c>
      <c r="R61" s="157">
        <v>0</v>
      </c>
      <c r="S61" s="127">
        <v>0</v>
      </c>
      <c r="T61" s="130">
        <f t="shared" si="3"/>
        <v>0</v>
      </c>
      <c r="U61" s="125"/>
      <c r="V61" s="126"/>
      <c r="W61" s="155"/>
      <c r="X61" s="131"/>
      <c r="Y61" s="132"/>
    </row>
    <row r="62" spans="2:25" ht="12.75">
      <c r="B62" s="61">
        <v>9013</v>
      </c>
      <c r="C62" s="62" t="s">
        <v>335</v>
      </c>
      <c r="D62" s="91">
        <v>1</v>
      </c>
      <c r="E62" s="91">
        <v>4032</v>
      </c>
      <c r="F62" s="62" t="s">
        <v>161</v>
      </c>
      <c r="G62" s="63" t="s">
        <v>252</v>
      </c>
      <c r="H62" s="116">
        <v>10</v>
      </c>
      <c r="I62" s="117">
        <v>31.34</v>
      </c>
      <c r="J62" s="152">
        <f t="shared" si="0"/>
        <v>78.66</v>
      </c>
      <c r="K62" s="120">
        <v>0</v>
      </c>
      <c r="L62" s="118" t="s">
        <v>116</v>
      </c>
      <c r="M62" s="152">
        <f t="shared" si="1"/>
        <v>0</v>
      </c>
      <c r="N62" s="153">
        <v>0</v>
      </c>
      <c r="O62" s="118">
        <v>0</v>
      </c>
      <c r="P62" s="154">
        <v>0</v>
      </c>
      <c r="Q62" s="119">
        <f t="shared" si="2"/>
        <v>0</v>
      </c>
      <c r="R62" s="153">
        <v>0</v>
      </c>
      <c r="S62" s="118">
        <v>0</v>
      </c>
      <c r="T62" s="119">
        <f t="shared" si="3"/>
        <v>0</v>
      </c>
      <c r="U62" s="116">
        <v>0</v>
      </c>
      <c r="V62" s="117">
        <v>0</v>
      </c>
      <c r="W62" s="152">
        <f>IF(OR(V62="снят",V62="н/я",V62="н/ф",V62="",V62=0),0,360-U62-V62)</f>
        <v>0</v>
      </c>
      <c r="X62" s="93">
        <f>SUM(J62:J64,M62:M64,Q62:Q64,T62:T64,W62)</f>
        <v>350.77</v>
      </c>
      <c r="Y62" s="94">
        <f>Y59+1</f>
        <v>19</v>
      </c>
    </row>
    <row r="63" spans="2:25" ht="12.75">
      <c r="B63" s="61"/>
      <c r="C63" s="62"/>
      <c r="D63" s="91">
        <v>2</v>
      </c>
      <c r="E63" s="91">
        <v>5539</v>
      </c>
      <c r="F63" s="62" t="s">
        <v>163</v>
      </c>
      <c r="G63" s="63" t="s">
        <v>164</v>
      </c>
      <c r="H63" s="116">
        <v>5</v>
      </c>
      <c r="I63" s="117">
        <v>39.73</v>
      </c>
      <c r="J63" s="152">
        <f t="shared" si="0"/>
        <v>75.27000000000001</v>
      </c>
      <c r="K63" s="120">
        <v>5</v>
      </c>
      <c r="L63" s="118">
        <v>34.97</v>
      </c>
      <c r="M63" s="146">
        <f t="shared" si="1"/>
        <v>60.03</v>
      </c>
      <c r="N63" s="153">
        <v>0</v>
      </c>
      <c r="O63" s="118">
        <v>0</v>
      </c>
      <c r="P63" s="154">
        <v>0</v>
      </c>
      <c r="Q63" s="70">
        <f t="shared" si="2"/>
        <v>0</v>
      </c>
      <c r="R63" s="153">
        <v>0</v>
      </c>
      <c r="S63" s="118">
        <v>0</v>
      </c>
      <c r="T63" s="70">
        <f t="shared" si="3"/>
        <v>0</v>
      </c>
      <c r="U63" s="116"/>
      <c r="V63" s="117"/>
      <c r="W63" s="152"/>
      <c r="X63" s="93"/>
      <c r="Y63" s="78"/>
    </row>
    <row r="64" spans="2:25" ht="12.75">
      <c r="B64" s="95"/>
      <c r="C64" s="97"/>
      <c r="D64" s="96">
        <v>3</v>
      </c>
      <c r="E64" s="96">
        <v>4042</v>
      </c>
      <c r="F64" s="97" t="s">
        <v>234</v>
      </c>
      <c r="G64" s="98" t="s">
        <v>235</v>
      </c>
      <c r="H64" s="99">
        <v>5</v>
      </c>
      <c r="I64" s="100">
        <v>39.91</v>
      </c>
      <c r="J64" s="159">
        <f t="shared" si="0"/>
        <v>75.09</v>
      </c>
      <c r="K64" s="102">
        <v>0</v>
      </c>
      <c r="L64" s="101">
        <v>38.28</v>
      </c>
      <c r="M64" s="142">
        <f t="shared" si="1"/>
        <v>61.72</v>
      </c>
      <c r="N64" s="148">
        <v>0</v>
      </c>
      <c r="O64" s="101">
        <v>0</v>
      </c>
      <c r="P64" s="144">
        <v>0</v>
      </c>
      <c r="Q64" s="67">
        <f t="shared" si="2"/>
        <v>0</v>
      </c>
      <c r="R64" s="148">
        <v>0</v>
      </c>
      <c r="S64" s="101">
        <v>0</v>
      </c>
      <c r="T64" s="67">
        <f t="shared" si="3"/>
        <v>0</v>
      </c>
      <c r="U64" s="99"/>
      <c r="V64" s="100"/>
      <c r="W64" s="159"/>
      <c r="X64" s="103"/>
      <c r="Y64" s="133"/>
    </row>
    <row r="65" spans="2:25" ht="12.75">
      <c r="B65" s="105">
        <v>9035</v>
      </c>
      <c r="C65" s="107" t="s">
        <v>336</v>
      </c>
      <c r="D65" s="106">
        <v>1</v>
      </c>
      <c r="E65" s="106">
        <v>3003</v>
      </c>
      <c r="F65" s="107" t="s">
        <v>93</v>
      </c>
      <c r="G65" s="108" t="s">
        <v>287</v>
      </c>
      <c r="H65" s="109">
        <v>0</v>
      </c>
      <c r="I65" s="110">
        <v>41.36</v>
      </c>
      <c r="J65" s="149">
        <f t="shared" si="0"/>
        <v>78.64</v>
      </c>
      <c r="K65" s="113">
        <v>0</v>
      </c>
      <c r="L65" s="111">
        <v>37.09</v>
      </c>
      <c r="M65" s="149">
        <f t="shared" si="1"/>
        <v>62.91</v>
      </c>
      <c r="N65" s="150">
        <v>0</v>
      </c>
      <c r="O65" s="111">
        <v>0</v>
      </c>
      <c r="P65" s="151">
        <v>0</v>
      </c>
      <c r="Q65" s="112">
        <f t="shared" si="2"/>
        <v>0</v>
      </c>
      <c r="R65" s="150">
        <v>0</v>
      </c>
      <c r="S65" s="111">
        <v>0</v>
      </c>
      <c r="T65" s="112">
        <f t="shared" si="3"/>
        <v>0</v>
      </c>
      <c r="U65" s="109">
        <v>0</v>
      </c>
      <c r="V65" s="110">
        <v>0</v>
      </c>
      <c r="W65" s="149">
        <f>IF(OR(V65="снят",V65="н/я",V65="н/ф",V65="",V65=0),0,360-U65-V65)</f>
        <v>0</v>
      </c>
      <c r="X65" s="114">
        <f>SUM(J65:J67,M65:M67,Q65:Q67,T65:T67,W65)</f>
        <v>347.38000000000005</v>
      </c>
      <c r="Y65" s="115">
        <f>Y62+1</f>
        <v>20</v>
      </c>
    </row>
    <row r="66" spans="2:25" ht="12.75">
      <c r="B66" s="61"/>
      <c r="C66" s="62"/>
      <c r="D66" s="91">
        <v>2</v>
      </c>
      <c r="E66" s="91">
        <v>5507</v>
      </c>
      <c r="F66" s="62" t="s">
        <v>178</v>
      </c>
      <c r="G66" s="63" t="s">
        <v>179</v>
      </c>
      <c r="H66" s="116">
        <v>0</v>
      </c>
      <c r="I66" s="117" t="s">
        <v>116</v>
      </c>
      <c r="J66" s="152">
        <f t="shared" si="0"/>
        <v>0</v>
      </c>
      <c r="K66" s="120">
        <v>0</v>
      </c>
      <c r="L66" s="118">
        <v>32.5</v>
      </c>
      <c r="M66" s="146">
        <f t="shared" si="1"/>
        <v>67.5</v>
      </c>
      <c r="N66" s="153">
        <v>0</v>
      </c>
      <c r="O66" s="118">
        <v>0</v>
      </c>
      <c r="P66" s="154">
        <v>0</v>
      </c>
      <c r="Q66" s="70">
        <f t="shared" si="2"/>
        <v>0</v>
      </c>
      <c r="R66" s="153">
        <v>0</v>
      </c>
      <c r="S66" s="118">
        <v>0</v>
      </c>
      <c r="T66" s="70">
        <f t="shared" si="3"/>
        <v>0</v>
      </c>
      <c r="U66" s="116"/>
      <c r="V66" s="117"/>
      <c r="W66" s="152"/>
      <c r="X66" s="93"/>
      <c r="Y66" s="78"/>
    </row>
    <row r="67" spans="2:25" ht="12.75">
      <c r="B67" s="121"/>
      <c r="C67" s="123"/>
      <c r="D67" s="122">
        <v>3</v>
      </c>
      <c r="E67" s="122">
        <v>3005</v>
      </c>
      <c r="F67" s="123" t="s">
        <v>58</v>
      </c>
      <c r="G67" s="124" t="s">
        <v>290</v>
      </c>
      <c r="H67" s="125">
        <v>5</v>
      </c>
      <c r="I67" s="126">
        <v>39.98</v>
      </c>
      <c r="J67" s="155">
        <f t="shared" si="0"/>
        <v>75.02000000000001</v>
      </c>
      <c r="K67" s="128">
        <v>0</v>
      </c>
      <c r="L67" s="127">
        <v>36.69</v>
      </c>
      <c r="M67" s="156">
        <f t="shared" si="1"/>
        <v>63.31</v>
      </c>
      <c r="N67" s="157">
        <v>0</v>
      </c>
      <c r="O67" s="127">
        <v>0</v>
      </c>
      <c r="P67" s="158">
        <v>0</v>
      </c>
      <c r="Q67" s="130">
        <f t="shared" si="2"/>
        <v>0</v>
      </c>
      <c r="R67" s="157">
        <v>0</v>
      </c>
      <c r="S67" s="127">
        <v>0</v>
      </c>
      <c r="T67" s="130">
        <f t="shared" si="3"/>
        <v>0</v>
      </c>
      <c r="U67" s="125"/>
      <c r="V67" s="126"/>
      <c r="W67" s="155"/>
      <c r="X67" s="131"/>
      <c r="Y67" s="132"/>
    </row>
    <row r="68" spans="2:25" ht="12.75">
      <c r="B68" s="61">
        <v>9041</v>
      </c>
      <c r="C68" s="62" t="s">
        <v>340</v>
      </c>
      <c r="D68" s="91">
        <v>1</v>
      </c>
      <c r="E68" s="91">
        <v>6526</v>
      </c>
      <c r="F68" s="62" t="s">
        <v>69</v>
      </c>
      <c r="G68" s="63" t="s">
        <v>70</v>
      </c>
      <c r="H68" s="116">
        <v>0</v>
      </c>
      <c r="I68" s="117">
        <v>38.2</v>
      </c>
      <c r="J68" s="152">
        <f t="shared" si="0"/>
        <v>81.8</v>
      </c>
      <c r="K68" s="120">
        <v>0</v>
      </c>
      <c r="L68" s="118">
        <v>35.31</v>
      </c>
      <c r="M68" s="152">
        <f t="shared" si="1"/>
        <v>64.69</v>
      </c>
      <c r="N68" s="153">
        <v>0</v>
      </c>
      <c r="O68" s="118">
        <v>0</v>
      </c>
      <c r="P68" s="154">
        <v>0</v>
      </c>
      <c r="Q68" s="119">
        <f t="shared" si="2"/>
        <v>0</v>
      </c>
      <c r="R68" s="153">
        <v>0</v>
      </c>
      <c r="S68" s="118">
        <v>0</v>
      </c>
      <c r="T68" s="119">
        <f t="shared" si="3"/>
        <v>0</v>
      </c>
      <c r="U68" s="116">
        <v>0</v>
      </c>
      <c r="V68" s="117">
        <v>0</v>
      </c>
      <c r="W68" s="152">
        <f>IF(OR(V68="снят",V68="н/я",V68="н/ф",V68="",V68=0),0,360-U68-V68)</f>
        <v>0</v>
      </c>
      <c r="X68" s="93">
        <f>SUM(J68:J70,M68:M70,Q68:Q70,T68:T70,W68)</f>
        <v>341.72</v>
      </c>
      <c r="Y68" s="94">
        <f>Y65+1</f>
        <v>21</v>
      </c>
    </row>
    <row r="69" spans="2:25" ht="12.75">
      <c r="B69" s="61"/>
      <c r="C69" s="62"/>
      <c r="D69" s="91">
        <v>2</v>
      </c>
      <c r="E69" s="91">
        <v>3013</v>
      </c>
      <c r="F69" s="62" t="s">
        <v>217</v>
      </c>
      <c r="G69" s="63" t="s">
        <v>303</v>
      </c>
      <c r="H69" s="116">
        <v>0</v>
      </c>
      <c r="I69" s="117" t="s">
        <v>116</v>
      </c>
      <c r="J69" s="152">
        <f t="shared" si="0"/>
        <v>0</v>
      </c>
      <c r="K69" s="120">
        <v>0</v>
      </c>
      <c r="L69" s="118">
        <v>33.84</v>
      </c>
      <c r="M69" s="146">
        <f t="shared" si="1"/>
        <v>66.16</v>
      </c>
      <c r="N69" s="153">
        <v>0</v>
      </c>
      <c r="O69" s="118">
        <v>0</v>
      </c>
      <c r="P69" s="154">
        <v>0</v>
      </c>
      <c r="Q69" s="70">
        <f t="shared" si="2"/>
        <v>0</v>
      </c>
      <c r="R69" s="153">
        <v>0</v>
      </c>
      <c r="S69" s="118">
        <v>0</v>
      </c>
      <c r="T69" s="70">
        <f t="shared" si="3"/>
        <v>0</v>
      </c>
      <c r="U69" s="116"/>
      <c r="V69" s="117"/>
      <c r="W69" s="152"/>
      <c r="X69" s="93"/>
      <c r="Y69" s="78"/>
    </row>
    <row r="70" spans="2:25" ht="12.75">
      <c r="B70" s="95"/>
      <c r="C70" s="97"/>
      <c r="D70" s="96">
        <v>3</v>
      </c>
      <c r="E70" s="96">
        <v>6509</v>
      </c>
      <c r="F70" s="97" t="s">
        <v>99</v>
      </c>
      <c r="G70" s="98" t="s">
        <v>100</v>
      </c>
      <c r="H70" s="99">
        <v>5</v>
      </c>
      <c r="I70" s="100">
        <v>40.31</v>
      </c>
      <c r="J70" s="159">
        <f t="shared" si="0"/>
        <v>74.69</v>
      </c>
      <c r="K70" s="102">
        <v>10</v>
      </c>
      <c r="L70" s="101">
        <v>35.62</v>
      </c>
      <c r="M70" s="142">
        <f t="shared" si="1"/>
        <v>54.38</v>
      </c>
      <c r="N70" s="148">
        <v>0</v>
      </c>
      <c r="O70" s="101">
        <v>0</v>
      </c>
      <c r="P70" s="144">
        <v>0</v>
      </c>
      <c r="Q70" s="67">
        <f t="shared" si="2"/>
        <v>0</v>
      </c>
      <c r="R70" s="148">
        <v>0</v>
      </c>
      <c r="S70" s="101">
        <v>0</v>
      </c>
      <c r="T70" s="67">
        <f t="shared" si="3"/>
        <v>0</v>
      </c>
      <c r="U70" s="99"/>
      <c r="V70" s="100"/>
      <c r="W70" s="159"/>
      <c r="X70" s="103"/>
      <c r="Y70" s="133"/>
    </row>
    <row r="71" spans="2:25" ht="12.75">
      <c r="B71" s="105">
        <v>9018</v>
      </c>
      <c r="C71" s="107" t="s">
        <v>339</v>
      </c>
      <c r="D71" s="106">
        <v>1</v>
      </c>
      <c r="E71" s="106">
        <v>5515</v>
      </c>
      <c r="F71" s="107" t="s">
        <v>161</v>
      </c>
      <c r="G71" s="108" t="s">
        <v>162</v>
      </c>
      <c r="H71" s="109">
        <v>5</v>
      </c>
      <c r="I71" s="110">
        <v>38.77</v>
      </c>
      <c r="J71" s="149">
        <f t="shared" si="0"/>
        <v>76.22999999999999</v>
      </c>
      <c r="K71" s="113">
        <v>5</v>
      </c>
      <c r="L71" s="111">
        <v>34.12</v>
      </c>
      <c r="M71" s="149">
        <f t="shared" si="1"/>
        <v>60.88</v>
      </c>
      <c r="N71" s="150">
        <v>0</v>
      </c>
      <c r="O71" s="111">
        <v>0</v>
      </c>
      <c r="P71" s="151">
        <v>0</v>
      </c>
      <c r="Q71" s="112">
        <f t="shared" si="2"/>
        <v>0</v>
      </c>
      <c r="R71" s="150">
        <v>0</v>
      </c>
      <c r="S71" s="111">
        <v>0</v>
      </c>
      <c r="T71" s="112">
        <f t="shared" si="3"/>
        <v>0</v>
      </c>
      <c r="U71" s="109">
        <v>0</v>
      </c>
      <c r="V71" s="110">
        <v>0</v>
      </c>
      <c r="W71" s="149">
        <f>IF(OR(V71="снят",V71="н/я",V71="н/ф",V71="",V71=0),0,360-U71-V71)</f>
        <v>0</v>
      </c>
      <c r="X71" s="114">
        <f>SUM(J71:J73,M71:M73,Q71:Q73,T71:T73,W71)</f>
        <v>341.70000000000005</v>
      </c>
      <c r="Y71" s="115">
        <f>Y68+1</f>
        <v>22</v>
      </c>
    </row>
    <row r="72" spans="2:25" ht="12.75">
      <c r="B72" s="61"/>
      <c r="C72" s="62"/>
      <c r="D72" s="91">
        <v>2</v>
      </c>
      <c r="E72" s="91">
        <v>3024</v>
      </c>
      <c r="F72" s="62" t="s">
        <v>63</v>
      </c>
      <c r="G72" s="63" t="s">
        <v>279</v>
      </c>
      <c r="H72" s="116">
        <v>0</v>
      </c>
      <c r="I72" s="117" t="s">
        <v>116</v>
      </c>
      <c r="J72" s="152">
        <f t="shared" si="0"/>
        <v>0</v>
      </c>
      <c r="K72" s="120">
        <v>0</v>
      </c>
      <c r="L72" s="118">
        <v>36.16</v>
      </c>
      <c r="M72" s="146">
        <f t="shared" si="1"/>
        <v>63.84</v>
      </c>
      <c r="N72" s="153">
        <v>0</v>
      </c>
      <c r="O72" s="118">
        <v>0</v>
      </c>
      <c r="P72" s="154">
        <v>0</v>
      </c>
      <c r="Q72" s="70">
        <f t="shared" si="2"/>
        <v>0</v>
      </c>
      <c r="R72" s="153">
        <v>0</v>
      </c>
      <c r="S72" s="118">
        <v>0</v>
      </c>
      <c r="T72" s="70">
        <f t="shared" si="3"/>
        <v>0</v>
      </c>
      <c r="U72" s="116"/>
      <c r="V72" s="117"/>
      <c r="W72" s="152"/>
      <c r="X72" s="93"/>
      <c r="Y72" s="78"/>
    </row>
    <row r="73" spans="2:25" ht="12.75">
      <c r="B73" s="121"/>
      <c r="C73" s="123"/>
      <c r="D73" s="122">
        <v>3</v>
      </c>
      <c r="E73" s="122">
        <v>5541</v>
      </c>
      <c r="F73" s="123" t="s">
        <v>134</v>
      </c>
      <c r="G73" s="124" t="s">
        <v>149</v>
      </c>
      <c r="H73" s="125">
        <v>5</v>
      </c>
      <c r="I73" s="126">
        <v>37.97</v>
      </c>
      <c r="J73" s="155">
        <f aca="true" t="shared" si="4" ref="J73:J133">IF(OR(I73="снят",I73="н/я",I73="н/ф",I73="",I73=0),0,120-H73-I73)</f>
        <v>77.03</v>
      </c>
      <c r="K73" s="128">
        <v>0</v>
      </c>
      <c r="L73" s="127">
        <v>36.28</v>
      </c>
      <c r="M73" s="156">
        <f aca="true" t="shared" si="5" ref="M73:M133">IF(OR(L73="снят",L73="н/я",L73="н/ф",L73="",L73=0),0,100-K73-L73)</f>
        <v>63.72</v>
      </c>
      <c r="N73" s="157">
        <v>0</v>
      </c>
      <c r="O73" s="127">
        <v>0</v>
      </c>
      <c r="P73" s="158">
        <v>0</v>
      </c>
      <c r="Q73" s="130">
        <f aca="true" t="shared" si="6" ref="Q73:Q133">IF(OR(N73="снят",N73="н/я",N73="н/ф",N73=""),0,O73+P73)</f>
        <v>0</v>
      </c>
      <c r="R73" s="157">
        <v>0</v>
      </c>
      <c r="S73" s="127">
        <v>0</v>
      </c>
      <c r="T73" s="130">
        <f aca="true" t="shared" si="7" ref="T73:T133">IF(OR(R73="снят",R73="н/я",R73="н/ф",R73=""),0,S73)</f>
        <v>0</v>
      </c>
      <c r="U73" s="125"/>
      <c r="V73" s="126"/>
      <c r="W73" s="155"/>
      <c r="X73" s="131"/>
      <c r="Y73" s="132"/>
    </row>
    <row r="74" spans="2:25" ht="12.75">
      <c r="B74" s="61">
        <v>9007</v>
      </c>
      <c r="C74" s="62" t="s">
        <v>341</v>
      </c>
      <c r="D74" s="91">
        <v>1</v>
      </c>
      <c r="E74" s="91">
        <v>5528</v>
      </c>
      <c r="F74" s="62" t="s">
        <v>108</v>
      </c>
      <c r="G74" s="63" t="s">
        <v>173</v>
      </c>
      <c r="H74" s="116">
        <v>10</v>
      </c>
      <c r="I74" s="117">
        <v>35.76</v>
      </c>
      <c r="J74" s="152">
        <f t="shared" si="4"/>
        <v>74.24000000000001</v>
      </c>
      <c r="K74" s="120">
        <v>5</v>
      </c>
      <c r="L74" s="118">
        <v>34.16</v>
      </c>
      <c r="M74" s="152">
        <f t="shared" si="5"/>
        <v>60.84</v>
      </c>
      <c r="N74" s="153">
        <v>0</v>
      </c>
      <c r="O74" s="118">
        <v>0</v>
      </c>
      <c r="P74" s="154">
        <v>0</v>
      </c>
      <c r="Q74" s="119">
        <f t="shared" si="6"/>
        <v>0</v>
      </c>
      <c r="R74" s="153">
        <v>0</v>
      </c>
      <c r="S74" s="118">
        <v>0</v>
      </c>
      <c r="T74" s="119">
        <f t="shared" si="7"/>
        <v>0</v>
      </c>
      <c r="U74" s="116">
        <v>0</v>
      </c>
      <c r="V74" s="117">
        <v>0</v>
      </c>
      <c r="W74" s="152">
        <f>IF(OR(V74="снят",V74="н/я",V74="н/ф",V74="",V74=0),0,360-U74-V74)</f>
        <v>0</v>
      </c>
      <c r="X74" s="93">
        <f>SUM(J74:J76,M74:M76,Q74:Q76,T74:T76,W74)</f>
        <v>341.22</v>
      </c>
      <c r="Y74" s="94">
        <f>Y71+1</f>
        <v>23</v>
      </c>
    </row>
    <row r="75" spans="2:25" ht="12.75">
      <c r="B75" s="61"/>
      <c r="C75" s="62"/>
      <c r="D75" s="91">
        <v>2</v>
      </c>
      <c r="E75" s="91">
        <v>3006</v>
      </c>
      <c r="F75" s="62" t="s">
        <v>304</v>
      </c>
      <c r="G75" s="63" t="s">
        <v>305</v>
      </c>
      <c r="H75" s="116">
        <v>0</v>
      </c>
      <c r="I75" s="117" t="s">
        <v>116</v>
      </c>
      <c r="J75" s="152">
        <f t="shared" si="4"/>
        <v>0</v>
      </c>
      <c r="K75" s="120">
        <v>0</v>
      </c>
      <c r="L75" s="118">
        <v>34.63</v>
      </c>
      <c r="M75" s="146">
        <f t="shared" si="5"/>
        <v>65.37</v>
      </c>
      <c r="N75" s="153">
        <v>0</v>
      </c>
      <c r="O75" s="118">
        <v>0</v>
      </c>
      <c r="P75" s="154">
        <v>0</v>
      </c>
      <c r="Q75" s="70">
        <f t="shared" si="6"/>
        <v>0</v>
      </c>
      <c r="R75" s="153">
        <v>0</v>
      </c>
      <c r="S75" s="118">
        <v>0</v>
      </c>
      <c r="T75" s="70">
        <f t="shared" si="7"/>
        <v>0</v>
      </c>
      <c r="U75" s="116"/>
      <c r="V75" s="117"/>
      <c r="W75" s="152"/>
      <c r="X75" s="93"/>
      <c r="Y75" s="78"/>
    </row>
    <row r="76" spans="2:25" ht="12.75">
      <c r="B76" s="95"/>
      <c r="C76" s="97"/>
      <c r="D76" s="96">
        <v>3</v>
      </c>
      <c r="E76" s="96">
        <v>5524</v>
      </c>
      <c r="F76" s="97" t="s">
        <v>147</v>
      </c>
      <c r="G76" s="98" t="s">
        <v>148</v>
      </c>
      <c r="H76" s="99">
        <v>5</v>
      </c>
      <c r="I76" s="100">
        <v>36.82</v>
      </c>
      <c r="J76" s="159">
        <f t="shared" si="4"/>
        <v>78.18</v>
      </c>
      <c r="K76" s="102">
        <v>0</v>
      </c>
      <c r="L76" s="101">
        <v>37.41</v>
      </c>
      <c r="M76" s="142">
        <f t="shared" si="5"/>
        <v>62.59</v>
      </c>
      <c r="N76" s="148">
        <v>0</v>
      </c>
      <c r="O76" s="101">
        <v>0</v>
      </c>
      <c r="P76" s="144">
        <v>0</v>
      </c>
      <c r="Q76" s="67">
        <f t="shared" si="6"/>
        <v>0</v>
      </c>
      <c r="R76" s="148">
        <v>0</v>
      </c>
      <c r="S76" s="101">
        <v>0</v>
      </c>
      <c r="T76" s="67">
        <f t="shared" si="7"/>
        <v>0</v>
      </c>
      <c r="U76" s="99"/>
      <c r="V76" s="100"/>
      <c r="W76" s="159"/>
      <c r="X76" s="103"/>
      <c r="Y76" s="133"/>
    </row>
    <row r="77" spans="2:25" ht="12.75">
      <c r="B77" s="105">
        <v>9034</v>
      </c>
      <c r="C77" s="107" t="s">
        <v>338</v>
      </c>
      <c r="D77" s="106">
        <v>1</v>
      </c>
      <c r="E77" s="106">
        <v>4053</v>
      </c>
      <c r="F77" s="107" t="s">
        <v>110</v>
      </c>
      <c r="G77" s="108" t="s">
        <v>238</v>
      </c>
      <c r="H77" s="109">
        <v>0</v>
      </c>
      <c r="I77" s="110">
        <v>44.39</v>
      </c>
      <c r="J77" s="149">
        <f t="shared" si="4"/>
        <v>75.61</v>
      </c>
      <c r="K77" s="113">
        <v>0</v>
      </c>
      <c r="L77" s="111">
        <v>43.63</v>
      </c>
      <c r="M77" s="149">
        <f t="shared" si="5"/>
        <v>56.37</v>
      </c>
      <c r="N77" s="150">
        <v>0</v>
      </c>
      <c r="O77" s="111">
        <v>0</v>
      </c>
      <c r="P77" s="151">
        <v>0</v>
      </c>
      <c r="Q77" s="112">
        <f t="shared" si="6"/>
        <v>0</v>
      </c>
      <c r="R77" s="150">
        <v>0</v>
      </c>
      <c r="S77" s="111">
        <v>0</v>
      </c>
      <c r="T77" s="112">
        <f t="shared" si="7"/>
        <v>0</v>
      </c>
      <c r="U77" s="109">
        <v>0</v>
      </c>
      <c r="V77" s="110">
        <v>0</v>
      </c>
      <c r="W77" s="149">
        <f>IF(OR(V77="снят",V77="н/я",V77="н/ф",V77="",V77=0),0,360-U77-V77)</f>
        <v>0</v>
      </c>
      <c r="X77" s="114">
        <f>SUM(J77:J79,M77:M79,Q77:Q79,T77:T79,W77)</f>
        <v>340.31</v>
      </c>
      <c r="Y77" s="115">
        <f>Y74+1</f>
        <v>24</v>
      </c>
    </row>
    <row r="78" spans="2:25" ht="12.75">
      <c r="B78" s="61"/>
      <c r="C78" s="62"/>
      <c r="D78" s="91">
        <v>2</v>
      </c>
      <c r="E78" s="91">
        <v>6523</v>
      </c>
      <c r="F78" s="62" t="s">
        <v>65</v>
      </c>
      <c r="G78" s="63" t="s">
        <v>75</v>
      </c>
      <c r="H78" s="116">
        <v>5</v>
      </c>
      <c r="I78" s="117">
        <v>38.26</v>
      </c>
      <c r="J78" s="152">
        <f t="shared" si="4"/>
        <v>76.74000000000001</v>
      </c>
      <c r="K78" s="120">
        <v>0</v>
      </c>
      <c r="L78" s="118">
        <v>32.35</v>
      </c>
      <c r="M78" s="146">
        <f t="shared" si="5"/>
        <v>67.65</v>
      </c>
      <c r="N78" s="153">
        <v>0</v>
      </c>
      <c r="O78" s="118">
        <v>0</v>
      </c>
      <c r="P78" s="154">
        <v>0</v>
      </c>
      <c r="Q78" s="70">
        <f t="shared" si="6"/>
        <v>0</v>
      </c>
      <c r="R78" s="153">
        <v>0</v>
      </c>
      <c r="S78" s="118">
        <v>0</v>
      </c>
      <c r="T78" s="70">
        <f t="shared" si="7"/>
        <v>0</v>
      </c>
      <c r="U78" s="116"/>
      <c r="V78" s="117"/>
      <c r="W78" s="152"/>
      <c r="X78" s="93"/>
      <c r="Y78" s="78"/>
    </row>
    <row r="79" spans="2:25" ht="12.75">
      <c r="B79" s="121"/>
      <c r="C79" s="123"/>
      <c r="D79" s="122">
        <v>3</v>
      </c>
      <c r="E79" s="122">
        <v>4013</v>
      </c>
      <c r="F79" s="123" t="s">
        <v>178</v>
      </c>
      <c r="G79" s="124" t="s">
        <v>258</v>
      </c>
      <c r="H79" s="125">
        <v>0</v>
      </c>
      <c r="I79" s="126" t="s">
        <v>116</v>
      </c>
      <c r="J79" s="155">
        <f t="shared" si="4"/>
        <v>0</v>
      </c>
      <c r="K79" s="128">
        <v>0</v>
      </c>
      <c r="L79" s="127">
        <v>36.06</v>
      </c>
      <c r="M79" s="156">
        <f t="shared" si="5"/>
        <v>63.94</v>
      </c>
      <c r="N79" s="157">
        <v>0</v>
      </c>
      <c r="O79" s="127">
        <v>0</v>
      </c>
      <c r="P79" s="158">
        <v>0</v>
      </c>
      <c r="Q79" s="130">
        <f t="shared" si="6"/>
        <v>0</v>
      </c>
      <c r="R79" s="157">
        <v>0</v>
      </c>
      <c r="S79" s="127">
        <v>0</v>
      </c>
      <c r="T79" s="130">
        <f t="shared" si="7"/>
        <v>0</v>
      </c>
      <c r="U79" s="125"/>
      <c r="V79" s="126"/>
      <c r="W79" s="155"/>
      <c r="X79" s="131"/>
      <c r="Y79" s="132"/>
    </row>
    <row r="80" spans="2:25" ht="12.75">
      <c r="B80" s="61">
        <v>9029</v>
      </c>
      <c r="C80" s="62" t="s">
        <v>342</v>
      </c>
      <c r="D80" s="91">
        <v>1</v>
      </c>
      <c r="E80" s="91">
        <v>6539</v>
      </c>
      <c r="F80" s="62" t="s">
        <v>93</v>
      </c>
      <c r="G80" s="63" t="s">
        <v>94</v>
      </c>
      <c r="H80" s="116">
        <v>5</v>
      </c>
      <c r="I80" s="117">
        <v>35.51</v>
      </c>
      <c r="J80" s="152">
        <f t="shared" si="4"/>
        <v>79.49000000000001</v>
      </c>
      <c r="K80" s="120">
        <v>10</v>
      </c>
      <c r="L80" s="118">
        <v>33</v>
      </c>
      <c r="M80" s="152">
        <f t="shared" si="5"/>
        <v>57</v>
      </c>
      <c r="N80" s="153">
        <v>0</v>
      </c>
      <c r="O80" s="118">
        <v>0</v>
      </c>
      <c r="P80" s="154">
        <v>0</v>
      </c>
      <c r="Q80" s="119">
        <f t="shared" si="6"/>
        <v>0</v>
      </c>
      <c r="R80" s="153">
        <v>0</v>
      </c>
      <c r="S80" s="118">
        <v>0</v>
      </c>
      <c r="T80" s="119">
        <f t="shared" si="7"/>
        <v>0</v>
      </c>
      <c r="U80" s="116">
        <v>0</v>
      </c>
      <c r="V80" s="117">
        <v>0</v>
      </c>
      <c r="W80" s="152">
        <f>IF(OR(V80="снят",V80="н/я",V80="н/ф",V80="",V80=0),0,360-U80-V80)</f>
        <v>0</v>
      </c>
      <c r="X80" s="93">
        <f>SUM(J80:J82,M80:M82,Q80:Q82,T80:T82,W80)</f>
        <v>336.54999999999995</v>
      </c>
      <c r="Y80" s="94">
        <f>Y77+1</f>
        <v>25</v>
      </c>
    </row>
    <row r="81" spans="2:25" ht="12.75">
      <c r="B81" s="61"/>
      <c r="C81" s="62"/>
      <c r="D81" s="91">
        <v>2</v>
      </c>
      <c r="E81" s="91">
        <v>4041</v>
      </c>
      <c r="F81" s="62" t="s">
        <v>268</v>
      </c>
      <c r="G81" s="63" t="s">
        <v>269</v>
      </c>
      <c r="H81" s="116">
        <v>0</v>
      </c>
      <c r="I81" s="117" t="s">
        <v>116</v>
      </c>
      <c r="J81" s="152">
        <f t="shared" si="4"/>
        <v>0</v>
      </c>
      <c r="K81" s="120">
        <v>0</v>
      </c>
      <c r="L81" s="118">
        <v>39.53</v>
      </c>
      <c r="M81" s="146">
        <f t="shared" si="5"/>
        <v>60.47</v>
      </c>
      <c r="N81" s="153">
        <v>0</v>
      </c>
      <c r="O81" s="118">
        <v>0</v>
      </c>
      <c r="P81" s="154">
        <v>0</v>
      </c>
      <c r="Q81" s="70">
        <f t="shared" si="6"/>
        <v>0</v>
      </c>
      <c r="R81" s="153">
        <v>0</v>
      </c>
      <c r="S81" s="118">
        <v>0</v>
      </c>
      <c r="T81" s="70">
        <f t="shared" si="7"/>
        <v>0</v>
      </c>
      <c r="U81" s="116"/>
      <c r="V81" s="117"/>
      <c r="W81" s="152"/>
      <c r="X81" s="93"/>
      <c r="Y81" s="78"/>
    </row>
    <row r="82" spans="2:25" ht="12.75">
      <c r="B82" s="95"/>
      <c r="C82" s="97"/>
      <c r="D82" s="96">
        <v>3</v>
      </c>
      <c r="E82" s="96">
        <v>6508</v>
      </c>
      <c r="F82" s="97" t="s">
        <v>78</v>
      </c>
      <c r="G82" s="98" t="s">
        <v>79</v>
      </c>
      <c r="H82" s="99">
        <v>5</v>
      </c>
      <c r="I82" s="100">
        <v>39.31</v>
      </c>
      <c r="J82" s="159">
        <f t="shared" si="4"/>
        <v>75.69</v>
      </c>
      <c r="K82" s="102">
        <v>0</v>
      </c>
      <c r="L82" s="101">
        <v>36.1</v>
      </c>
      <c r="M82" s="142">
        <f t="shared" si="5"/>
        <v>63.9</v>
      </c>
      <c r="N82" s="148">
        <v>0</v>
      </c>
      <c r="O82" s="101">
        <v>0</v>
      </c>
      <c r="P82" s="144">
        <v>0</v>
      </c>
      <c r="Q82" s="67">
        <f t="shared" si="6"/>
        <v>0</v>
      </c>
      <c r="R82" s="148">
        <v>0</v>
      </c>
      <c r="S82" s="101">
        <v>0</v>
      </c>
      <c r="T82" s="67">
        <f t="shared" si="7"/>
        <v>0</v>
      </c>
      <c r="U82" s="99"/>
      <c r="V82" s="100"/>
      <c r="W82" s="159"/>
      <c r="X82" s="103"/>
      <c r="Y82" s="133"/>
    </row>
    <row r="83" spans="2:25" ht="12.75">
      <c r="B83" s="105">
        <v>9044</v>
      </c>
      <c r="C83" s="107" t="s">
        <v>337</v>
      </c>
      <c r="D83" s="106">
        <v>1</v>
      </c>
      <c r="E83" s="106">
        <v>4012</v>
      </c>
      <c r="F83" s="107" t="s">
        <v>253</v>
      </c>
      <c r="G83" s="108" t="s">
        <v>254</v>
      </c>
      <c r="H83" s="109">
        <v>10</v>
      </c>
      <c r="I83" s="110">
        <v>48.19</v>
      </c>
      <c r="J83" s="149">
        <f t="shared" si="4"/>
        <v>61.81</v>
      </c>
      <c r="K83" s="113">
        <v>0</v>
      </c>
      <c r="L83" s="111" t="s">
        <v>116</v>
      </c>
      <c r="M83" s="149">
        <f t="shared" si="5"/>
        <v>0</v>
      </c>
      <c r="N83" s="150">
        <v>0</v>
      </c>
      <c r="O83" s="111">
        <v>0</v>
      </c>
      <c r="P83" s="151">
        <v>0</v>
      </c>
      <c r="Q83" s="112">
        <f t="shared" si="6"/>
        <v>0</v>
      </c>
      <c r="R83" s="150">
        <v>0</v>
      </c>
      <c r="S83" s="111">
        <v>0</v>
      </c>
      <c r="T83" s="112">
        <f t="shared" si="7"/>
        <v>0</v>
      </c>
      <c r="U83" s="109">
        <v>0</v>
      </c>
      <c r="V83" s="110">
        <v>0</v>
      </c>
      <c r="W83" s="149">
        <f>IF(OR(V83="снят",V83="н/я",V83="н/ф",V83="",V83=0),0,360-U83-V83)</f>
        <v>0</v>
      </c>
      <c r="X83" s="114">
        <f>SUM(J83:J85,M83:M85,Q83:Q85,T83:T85,W83)</f>
        <v>331.51</v>
      </c>
      <c r="Y83" s="115">
        <f>Y80+1</f>
        <v>26</v>
      </c>
    </row>
    <row r="84" spans="2:25" ht="12.75">
      <c r="B84" s="61"/>
      <c r="C84" s="62"/>
      <c r="D84" s="91">
        <v>2</v>
      </c>
      <c r="E84" s="91">
        <v>6516</v>
      </c>
      <c r="F84" s="62" t="s">
        <v>89</v>
      </c>
      <c r="G84" s="63" t="s">
        <v>90</v>
      </c>
      <c r="H84" s="116">
        <v>10</v>
      </c>
      <c r="I84" s="117">
        <v>40.85</v>
      </c>
      <c r="J84" s="152">
        <f t="shared" si="4"/>
        <v>69.15</v>
      </c>
      <c r="K84" s="120">
        <v>0</v>
      </c>
      <c r="L84" s="118">
        <v>37.82</v>
      </c>
      <c r="M84" s="146">
        <f t="shared" si="5"/>
        <v>62.18</v>
      </c>
      <c r="N84" s="153">
        <v>0</v>
      </c>
      <c r="O84" s="118">
        <v>0</v>
      </c>
      <c r="P84" s="154">
        <v>0</v>
      </c>
      <c r="Q84" s="70">
        <f t="shared" si="6"/>
        <v>0</v>
      </c>
      <c r="R84" s="153">
        <v>0</v>
      </c>
      <c r="S84" s="118">
        <v>0</v>
      </c>
      <c r="T84" s="70">
        <f t="shared" si="7"/>
        <v>0</v>
      </c>
      <c r="U84" s="116"/>
      <c r="V84" s="117"/>
      <c r="W84" s="152"/>
      <c r="X84" s="93"/>
      <c r="Y84" s="78"/>
    </row>
    <row r="85" spans="2:25" ht="12.75">
      <c r="B85" s="121"/>
      <c r="C85" s="123"/>
      <c r="D85" s="122">
        <v>3</v>
      </c>
      <c r="E85" s="122">
        <v>4001</v>
      </c>
      <c r="F85" s="123" t="s">
        <v>217</v>
      </c>
      <c r="G85" s="124" t="s">
        <v>227</v>
      </c>
      <c r="H85" s="125">
        <v>0</v>
      </c>
      <c r="I85" s="126">
        <v>41.53</v>
      </c>
      <c r="J85" s="155">
        <f t="shared" si="4"/>
        <v>78.47</v>
      </c>
      <c r="K85" s="128">
        <v>0</v>
      </c>
      <c r="L85" s="127">
        <v>40.1</v>
      </c>
      <c r="M85" s="156">
        <f t="shared" si="5"/>
        <v>59.9</v>
      </c>
      <c r="N85" s="157">
        <v>0</v>
      </c>
      <c r="O85" s="127">
        <v>0</v>
      </c>
      <c r="P85" s="158">
        <v>0</v>
      </c>
      <c r="Q85" s="130">
        <f t="shared" si="6"/>
        <v>0</v>
      </c>
      <c r="R85" s="157">
        <v>0</v>
      </c>
      <c r="S85" s="127">
        <v>0</v>
      </c>
      <c r="T85" s="130">
        <f t="shared" si="7"/>
        <v>0</v>
      </c>
      <c r="U85" s="125"/>
      <c r="V85" s="126"/>
      <c r="W85" s="155"/>
      <c r="X85" s="131"/>
      <c r="Y85" s="132"/>
    </row>
    <row r="86" spans="2:25" ht="12.75">
      <c r="B86" s="61">
        <v>9026</v>
      </c>
      <c r="C86" s="62" t="s">
        <v>343</v>
      </c>
      <c r="D86" s="91">
        <v>1</v>
      </c>
      <c r="E86" s="91">
        <v>5535</v>
      </c>
      <c r="F86" s="62" t="s">
        <v>195</v>
      </c>
      <c r="G86" s="63" t="s">
        <v>196</v>
      </c>
      <c r="H86" s="116">
        <v>0</v>
      </c>
      <c r="I86" s="117" t="s">
        <v>116</v>
      </c>
      <c r="J86" s="152">
        <f t="shared" si="4"/>
        <v>0</v>
      </c>
      <c r="K86" s="120">
        <v>15</v>
      </c>
      <c r="L86" s="118">
        <v>37.6</v>
      </c>
      <c r="M86" s="152">
        <f t="shared" si="5"/>
        <v>47.4</v>
      </c>
      <c r="N86" s="153">
        <v>0</v>
      </c>
      <c r="O86" s="118">
        <v>0</v>
      </c>
      <c r="P86" s="154">
        <v>0</v>
      </c>
      <c r="Q86" s="119">
        <f t="shared" si="6"/>
        <v>0</v>
      </c>
      <c r="R86" s="153">
        <v>0</v>
      </c>
      <c r="S86" s="118">
        <v>0</v>
      </c>
      <c r="T86" s="119">
        <f t="shared" si="7"/>
        <v>0</v>
      </c>
      <c r="U86" s="116">
        <v>0</v>
      </c>
      <c r="V86" s="117">
        <v>0</v>
      </c>
      <c r="W86" s="152">
        <f>IF(OR(V86="снят",V86="н/я",V86="н/ф",V86="",V86=0),0,360-U86-V86)</f>
        <v>0</v>
      </c>
      <c r="X86" s="93">
        <f>SUM(J86:J88,M86:M88,Q86:Q88,T86:T88,W86)</f>
        <v>312.99</v>
      </c>
      <c r="Y86" s="94">
        <f>Y83+1</f>
        <v>27</v>
      </c>
    </row>
    <row r="87" spans="2:25" ht="12.75">
      <c r="B87" s="61"/>
      <c r="C87" s="62"/>
      <c r="D87" s="91">
        <v>2</v>
      </c>
      <c r="E87" s="91">
        <v>3009</v>
      </c>
      <c r="F87" s="62" t="s">
        <v>103</v>
      </c>
      <c r="G87" s="63" t="s">
        <v>298</v>
      </c>
      <c r="H87" s="116">
        <v>10</v>
      </c>
      <c r="I87" s="117">
        <v>47.38</v>
      </c>
      <c r="J87" s="152">
        <f t="shared" si="4"/>
        <v>62.62</v>
      </c>
      <c r="K87" s="120">
        <v>0</v>
      </c>
      <c r="L87" s="118">
        <v>37.93</v>
      </c>
      <c r="M87" s="146">
        <f t="shared" si="5"/>
        <v>62.07</v>
      </c>
      <c r="N87" s="153">
        <v>0</v>
      </c>
      <c r="O87" s="118">
        <v>0</v>
      </c>
      <c r="P87" s="154">
        <v>0</v>
      </c>
      <c r="Q87" s="70">
        <f t="shared" si="6"/>
        <v>0</v>
      </c>
      <c r="R87" s="153">
        <v>0</v>
      </c>
      <c r="S87" s="118">
        <v>0</v>
      </c>
      <c r="T87" s="70">
        <f t="shared" si="7"/>
        <v>0</v>
      </c>
      <c r="U87" s="116"/>
      <c r="V87" s="117"/>
      <c r="W87" s="152"/>
      <c r="X87" s="93"/>
      <c r="Y87" s="78"/>
    </row>
    <row r="88" spans="2:25" ht="12.75">
      <c r="B88" s="95"/>
      <c r="C88" s="97"/>
      <c r="D88" s="96">
        <v>3</v>
      </c>
      <c r="E88" s="96">
        <v>5533</v>
      </c>
      <c r="F88" s="97" t="s">
        <v>71</v>
      </c>
      <c r="G88" s="98" t="s">
        <v>146</v>
      </c>
      <c r="H88" s="99">
        <v>5</v>
      </c>
      <c r="I88" s="100">
        <v>38.35</v>
      </c>
      <c r="J88" s="159">
        <f t="shared" si="4"/>
        <v>76.65</v>
      </c>
      <c r="K88" s="102">
        <v>0</v>
      </c>
      <c r="L88" s="101">
        <v>35.75</v>
      </c>
      <c r="M88" s="142">
        <f t="shared" si="5"/>
        <v>64.25</v>
      </c>
      <c r="N88" s="148">
        <v>0</v>
      </c>
      <c r="O88" s="101">
        <v>0</v>
      </c>
      <c r="P88" s="144">
        <v>0</v>
      </c>
      <c r="Q88" s="67">
        <f t="shared" si="6"/>
        <v>0</v>
      </c>
      <c r="R88" s="148">
        <v>0</v>
      </c>
      <c r="S88" s="101">
        <v>0</v>
      </c>
      <c r="T88" s="67">
        <f t="shared" si="7"/>
        <v>0</v>
      </c>
      <c r="U88" s="99"/>
      <c r="V88" s="100"/>
      <c r="W88" s="159"/>
      <c r="X88" s="103"/>
      <c r="Y88" s="133"/>
    </row>
    <row r="89" spans="2:25" ht="12.75">
      <c r="B89" s="105">
        <v>9003</v>
      </c>
      <c r="C89" s="107" t="s">
        <v>345</v>
      </c>
      <c r="D89" s="106">
        <v>1</v>
      </c>
      <c r="E89" s="106">
        <v>6531</v>
      </c>
      <c r="F89" s="107" t="s">
        <v>112</v>
      </c>
      <c r="G89" s="108" t="s">
        <v>113</v>
      </c>
      <c r="H89" s="109">
        <v>10</v>
      </c>
      <c r="I89" s="110">
        <v>36.24</v>
      </c>
      <c r="J89" s="149">
        <f t="shared" si="4"/>
        <v>73.75999999999999</v>
      </c>
      <c r="K89" s="113">
        <v>15</v>
      </c>
      <c r="L89" s="111">
        <v>33.72</v>
      </c>
      <c r="M89" s="149">
        <f t="shared" si="5"/>
        <v>51.28</v>
      </c>
      <c r="N89" s="150">
        <v>0</v>
      </c>
      <c r="O89" s="111">
        <v>0</v>
      </c>
      <c r="P89" s="151">
        <v>0</v>
      </c>
      <c r="Q89" s="112">
        <f t="shared" si="6"/>
        <v>0</v>
      </c>
      <c r="R89" s="150">
        <v>0</v>
      </c>
      <c r="S89" s="111">
        <v>0</v>
      </c>
      <c r="T89" s="112">
        <f t="shared" si="7"/>
        <v>0</v>
      </c>
      <c r="U89" s="109">
        <v>0</v>
      </c>
      <c r="V89" s="110">
        <v>0</v>
      </c>
      <c r="W89" s="149">
        <f>IF(OR(V89="снят",V89="н/я",V89="н/ф",V89="",V89=0),0,360-U89-V89)</f>
        <v>0</v>
      </c>
      <c r="X89" s="114">
        <f>SUM(J89:J91,M89:M91,Q89:Q91,T89:T91,W89)</f>
        <v>312.96000000000004</v>
      </c>
      <c r="Y89" s="115">
        <f>Y86+1</f>
        <v>28</v>
      </c>
    </row>
    <row r="90" spans="2:25" ht="12.75">
      <c r="B90" s="61"/>
      <c r="C90" s="62"/>
      <c r="D90" s="91">
        <v>2</v>
      </c>
      <c r="E90" s="91">
        <v>4054</v>
      </c>
      <c r="F90" s="62" t="s">
        <v>250</v>
      </c>
      <c r="G90" s="63" t="s">
        <v>264</v>
      </c>
      <c r="H90" s="116">
        <v>0</v>
      </c>
      <c r="I90" s="117" t="s">
        <v>116</v>
      </c>
      <c r="J90" s="152">
        <f t="shared" si="4"/>
        <v>0</v>
      </c>
      <c r="K90" s="120">
        <v>0</v>
      </c>
      <c r="L90" s="118">
        <v>38.4</v>
      </c>
      <c r="M90" s="146">
        <f t="shared" si="5"/>
        <v>61.6</v>
      </c>
      <c r="N90" s="153">
        <v>0</v>
      </c>
      <c r="O90" s="118">
        <v>0</v>
      </c>
      <c r="P90" s="154">
        <v>0</v>
      </c>
      <c r="Q90" s="70">
        <f t="shared" si="6"/>
        <v>0</v>
      </c>
      <c r="R90" s="153">
        <v>0</v>
      </c>
      <c r="S90" s="118">
        <v>0</v>
      </c>
      <c r="T90" s="70">
        <f t="shared" si="7"/>
        <v>0</v>
      </c>
      <c r="U90" s="116"/>
      <c r="V90" s="117"/>
      <c r="W90" s="152"/>
      <c r="X90" s="93"/>
      <c r="Y90" s="78"/>
    </row>
    <row r="91" spans="2:25" ht="12.75">
      <c r="B91" s="121"/>
      <c r="C91" s="123"/>
      <c r="D91" s="122">
        <v>3</v>
      </c>
      <c r="E91" s="122">
        <v>6514</v>
      </c>
      <c r="F91" s="123" t="s">
        <v>106</v>
      </c>
      <c r="G91" s="124" t="s">
        <v>107</v>
      </c>
      <c r="H91" s="125">
        <v>10</v>
      </c>
      <c r="I91" s="126">
        <v>39.15</v>
      </c>
      <c r="J91" s="155">
        <f t="shared" si="4"/>
        <v>70.85</v>
      </c>
      <c r="K91" s="128">
        <v>10</v>
      </c>
      <c r="L91" s="127">
        <v>34.53</v>
      </c>
      <c r="M91" s="156">
        <f t="shared" si="5"/>
        <v>55.47</v>
      </c>
      <c r="N91" s="157">
        <v>0</v>
      </c>
      <c r="O91" s="127">
        <v>0</v>
      </c>
      <c r="P91" s="158">
        <v>0</v>
      </c>
      <c r="Q91" s="130">
        <f t="shared" si="6"/>
        <v>0</v>
      </c>
      <c r="R91" s="157">
        <v>0</v>
      </c>
      <c r="S91" s="127">
        <v>0</v>
      </c>
      <c r="T91" s="130">
        <f t="shared" si="7"/>
        <v>0</v>
      </c>
      <c r="U91" s="125"/>
      <c r="V91" s="126"/>
      <c r="W91" s="155"/>
      <c r="X91" s="131"/>
      <c r="Y91" s="132"/>
    </row>
    <row r="92" spans="2:25" ht="12.75">
      <c r="B92" s="61">
        <v>9002</v>
      </c>
      <c r="C92" s="62" t="s">
        <v>344</v>
      </c>
      <c r="D92" s="91">
        <v>1</v>
      </c>
      <c r="E92" s="91">
        <v>4035</v>
      </c>
      <c r="F92" s="62" t="s">
        <v>241</v>
      </c>
      <c r="G92" s="63" t="s">
        <v>242</v>
      </c>
      <c r="H92" s="116">
        <v>5</v>
      </c>
      <c r="I92" s="117">
        <v>45.27</v>
      </c>
      <c r="J92" s="152">
        <f t="shared" si="4"/>
        <v>69.72999999999999</v>
      </c>
      <c r="K92" s="120">
        <v>0</v>
      </c>
      <c r="L92" s="118">
        <v>43.53</v>
      </c>
      <c r="M92" s="152">
        <f t="shared" si="5"/>
        <v>56.47</v>
      </c>
      <c r="N92" s="153">
        <v>0</v>
      </c>
      <c r="O92" s="118">
        <v>0</v>
      </c>
      <c r="P92" s="154">
        <v>0</v>
      </c>
      <c r="Q92" s="119">
        <f t="shared" si="6"/>
        <v>0</v>
      </c>
      <c r="R92" s="153">
        <v>0</v>
      </c>
      <c r="S92" s="118">
        <v>0</v>
      </c>
      <c r="T92" s="119">
        <f t="shared" si="7"/>
        <v>0</v>
      </c>
      <c r="U92" s="116">
        <v>0</v>
      </c>
      <c r="V92" s="117">
        <v>0</v>
      </c>
      <c r="W92" s="152">
        <f>IF(OR(V92="снят",V92="н/я",V92="н/ф",V92="",V92=0),0,360-U92-V92)</f>
        <v>0</v>
      </c>
      <c r="X92" s="93">
        <f>SUM(J92:J94,M92:M94,Q92:Q94,T92:T94,W92)</f>
        <v>301.53</v>
      </c>
      <c r="Y92" s="94">
        <f>Y89+1</f>
        <v>29</v>
      </c>
    </row>
    <row r="93" spans="2:25" ht="12.75">
      <c r="B93" s="61"/>
      <c r="C93" s="62"/>
      <c r="D93" s="91">
        <v>2</v>
      </c>
      <c r="E93" s="91">
        <v>5527</v>
      </c>
      <c r="F93" s="62" t="s">
        <v>192</v>
      </c>
      <c r="G93" s="63" t="s">
        <v>193</v>
      </c>
      <c r="H93" s="116">
        <v>0</v>
      </c>
      <c r="I93" s="117" t="s">
        <v>116</v>
      </c>
      <c r="J93" s="152">
        <f t="shared" si="4"/>
        <v>0</v>
      </c>
      <c r="K93" s="120">
        <v>5</v>
      </c>
      <c r="L93" s="118">
        <v>39.85</v>
      </c>
      <c r="M93" s="146">
        <f t="shared" si="5"/>
        <v>55.15</v>
      </c>
      <c r="N93" s="153">
        <v>0</v>
      </c>
      <c r="O93" s="118">
        <v>0</v>
      </c>
      <c r="P93" s="154">
        <v>0</v>
      </c>
      <c r="Q93" s="70">
        <f t="shared" si="6"/>
        <v>0</v>
      </c>
      <c r="R93" s="153">
        <v>0</v>
      </c>
      <c r="S93" s="118">
        <v>0</v>
      </c>
      <c r="T93" s="70">
        <f t="shared" si="7"/>
        <v>0</v>
      </c>
      <c r="U93" s="116"/>
      <c r="V93" s="117"/>
      <c r="W93" s="152"/>
      <c r="X93" s="93"/>
      <c r="Y93" s="78"/>
    </row>
    <row r="94" spans="2:25" ht="12.75">
      <c r="B94" s="95"/>
      <c r="C94" s="97"/>
      <c r="D94" s="96">
        <v>3</v>
      </c>
      <c r="E94" s="96">
        <v>4037</v>
      </c>
      <c r="F94" s="97" t="s">
        <v>244</v>
      </c>
      <c r="G94" s="98" t="s">
        <v>245</v>
      </c>
      <c r="H94" s="99">
        <v>5</v>
      </c>
      <c r="I94" s="100">
        <v>50.72</v>
      </c>
      <c r="J94" s="159">
        <f t="shared" si="4"/>
        <v>64.28</v>
      </c>
      <c r="K94" s="102">
        <v>0</v>
      </c>
      <c r="L94" s="101">
        <v>44.1</v>
      </c>
      <c r="M94" s="142">
        <f t="shared" si="5"/>
        <v>55.9</v>
      </c>
      <c r="N94" s="148">
        <v>0</v>
      </c>
      <c r="O94" s="101">
        <v>0</v>
      </c>
      <c r="P94" s="144">
        <v>0</v>
      </c>
      <c r="Q94" s="67">
        <f t="shared" si="6"/>
        <v>0</v>
      </c>
      <c r="R94" s="148">
        <v>0</v>
      </c>
      <c r="S94" s="101">
        <v>0</v>
      </c>
      <c r="T94" s="67">
        <f t="shared" si="7"/>
        <v>0</v>
      </c>
      <c r="U94" s="99"/>
      <c r="V94" s="100"/>
      <c r="W94" s="159"/>
      <c r="X94" s="103"/>
      <c r="Y94" s="133"/>
    </row>
    <row r="95" spans="2:25" ht="12.75">
      <c r="B95" s="105">
        <v>9014</v>
      </c>
      <c r="C95" s="107" t="s">
        <v>346</v>
      </c>
      <c r="D95" s="106">
        <v>1</v>
      </c>
      <c r="E95" s="106">
        <v>4025</v>
      </c>
      <c r="F95" s="107" t="s">
        <v>259</v>
      </c>
      <c r="G95" s="108" t="s">
        <v>260</v>
      </c>
      <c r="H95" s="109">
        <v>0</v>
      </c>
      <c r="I95" s="110" t="s">
        <v>116</v>
      </c>
      <c r="J95" s="149">
        <f t="shared" si="4"/>
        <v>0</v>
      </c>
      <c r="K95" s="113">
        <v>0</v>
      </c>
      <c r="L95" s="111">
        <v>36.24</v>
      </c>
      <c r="M95" s="149">
        <f t="shared" si="5"/>
        <v>63.76</v>
      </c>
      <c r="N95" s="150">
        <v>0</v>
      </c>
      <c r="O95" s="111">
        <v>0</v>
      </c>
      <c r="P95" s="151">
        <v>0</v>
      </c>
      <c r="Q95" s="112">
        <f t="shared" si="6"/>
        <v>0</v>
      </c>
      <c r="R95" s="150">
        <v>0</v>
      </c>
      <c r="S95" s="111">
        <v>0</v>
      </c>
      <c r="T95" s="112">
        <f t="shared" si="7"/>
        <v>0</v>
      </c>
      <c r="U95" s="109">
        <v>0</v>
      </c>
      <c r="V95" s="110">
        <v>0</v>
      </c>
      <c r="W95" s="149">
        <f>IF(OR(V95="снят",V95="н/я",V95="н/ф",V95="",V95=0),0,360-U95-V95)</f>
        <v>0</v>
      </c>
      <c r="X95" s="114">
        <f>SUM(J95:J97,M95:M97,Q95:Q97,T95:T97,W95)</f>
        <v>283.88</v>
      </c>
      <c r="Y95" s="115">
        <f>Y92+1</f>
        <v>30</v>
      </c>
    </row>
    <row r="96" spans="2:25" ht="12.75">
      <c r="B96" s="61"/>
      <c r="C96" s="62"/>
      <c r="D96" s="91">
        <v>2</v>
      </c>
      <c r="E96" s="91">
        <v>6512</v>
      </c>
      <c r="F96" s="62" t="s">
        <v>76</v>
      </c>
      <c r="G96" s="63" t="s">
        <v>77</v>
      </c>
      <c r="H96" s="116">
        <v>5</v>
      </c>
      <c r="I96" s="117">
        <v>38.02</v>
      </c>
      <c r="J96" s="152">
        <f t="shared" si="4"/>
        <v>76.97999999999999</v>
      </c>
      <c r="K96" s="120">
        <v>0</v>
      </c>
      <c r="L96" s="118">
        <v>36.63</v>
      </c>
      <c r="M96" s="146">
        <f t="shared" si="5"/>
        <v>63.37</v>
      </c>
      <c r="N96" s="153">
        <v>0</v>
      </c>
      <c r="O96" s="118">
        <v>0</v>
      </c>
      <c r="P96" s="154">
        <v>0</v>
      </c>
      <c r="Q96" s="70">
        <f t="shared" si="6"/>
        <v>0</v>
      </c>
      <c r="R96" s="153">
        <v>0</v>
      </c>
      <c r="S96" s="118">
        <v>0</v>
      </c>
      <c r="T96" s="70">
        <f t="shared" si="7"/>
        <v>0</v>
      </c>
      <c r="U96" s="116"/>
      <c r="V96" s="117"/>
      <c r="W96" s="152"/>
      <c r="X96" s="93"/>
      <c r="Y96" s="78"/>
    </row>
    <row r="97" spans="2:25" ht="12.75">
      <c r="B97" s="121"/>
      <c r="C97" s="123"/>
      <c r="D97" s="122">
        <v>3</v>
      </c>
      <c r="E97" s="122">
        <v>4020</v>
      </c>
      <c r="F97" s="123" t="s">
        <v>248</v>
      </c>
      <c r="G97" s="124" t="s">
        <v>249</v>
      </c>
      <c r="H97" s="125">
        <v>0</v>
      </c>
      <c r="I97" s="126">
        <v>40.23</v>
      </c>
      <c r="J97" s="155">
        <f t="shared" si="4"/>
        <v>79.77000000000001</v>
      </c>
      <c r="K97" s="128">
        <v>0</v>
      </c>
      <c r="L97" s="127" t="s">
        <v>116</v>
      </c>
      <c r="M97" s="156">
        <f t="shared" si="5"/>
        <v>0</v>
      </c>
      <c r="N97" s="157">
        <v>0</v>
      </c>
      <c r="O97" s="127">
        <v>0</v>
      </c>
      <c r="P97" s="158">
        <v>0</v>
      </c>
      <c r="Q97" s="130">
        <f t="shared" si="6"/>
        <v>0</v>
      </c>
      <c r="R97" s="157">
        <v>0</v>
      </c>
      <c r="S97" s="127">
        <v>0</v>
      </c>
      <c r="T97" s="130">
        <f t="shared" si="7"/>
        <v>0</v>
      </c>
      <c r="U97" s="125"/>
      <c r="V97" s="126"/>
      <c r="W97" s="155"/>
      <c r="X97" s="131"/>
      <c r="Y97" s="132"/>
    </row>
    <row r="98" spans="2:25" ht="12.75">
      <c r="B98" s="61">
        <v>9027</v>
      </c>
      <c r="C98" s="62" t="s">
        <v>347</v>
      </c>
      <c r="D98" s="91">
        <v>1</v>
      </c>
      <c r="E98" s="91">
        <v>5512</v>
      </c>
      <c r="F98" s="62" t="s">
        <v>184</v>
      </c>
      <c r="G98" s="63" t="s">
        <v>185</v>
      </c>
      <c r="H98" s="116">
        <v>0</v>
      </c>
      <c r="I98" s="117" t="s">
        <v>116</v>
      </c>
      <c r="J98" s="152">
        <f t="shared" si="4"/>
        <v>0</v>
      </c>
      <c r="K98" s="120">
        <v>0</v>
      </c>
      <c r="L98" s="118">
        <v>35.25</v>
      </c>
      <c r="M98" s="152">
        <f t="shared" si="5"/>
        <v>64.75</v>
      </c>
      <c r="N98" s="153">
        <v>0</v>
      </c>
      <c r="O98" s="118">
        <v>0</v>
      </c>
      <c r="P98" s="154">
        <v>0</v>
      </c>
      <c r="Q98" s="119">
        <f t="shared" si="6"/>
        <v>0</v>
      </c>
      <c r="R98" s="153">
        <v>0</v>
      </c>
      <c r="S98" s="118">
        <v>0</v>
      </c>
      <c r="T98" s="119">
        <f t="shared" si="7"/>
        <v>0</v>
      </c>
      <c r="U98" s="116">
        <v>0</v>
      </c>
      <c r="V98" s="117">
        <v>0</v>
      </c>
      <c r="W98" s="152">
        <f>IF(OR(V98="снят",V98="н/я",V98="н/ф",V98="",V98=0),0,360-U98-V98)</f>
        <v>0</v>
      </c>
      <c r="X98" s="93">
        <f>SUM(J98:J100,M98:M100,Q98:Q100,T98:T100,W98)</f>
        <v>268.54</v>
      </c>
      <c r="Y98" s="94">
        <f>Y95+1</f>
        <v>31</v>
      </c>
    </row>
    <row r="99" spans="2:25" ht="12.75">
      <c r="B99" s="61"/>
      <c r="C99" s="62"/>
      <c r="D99" s="91">
        <v>2</v>
      </c>
      <c r="E99" s="91">
        <v>4050</v>
      </c>
      <c r="F99" s="62" t="s">
        <v>256</v>
      </c>
      <c r="G99" s="63" t="s">
        <v>257</v>
      </c>
      <c r="H99" s="116">
        <v>0</v>
      </c>
      <c r="I99" s="117" t="s">
        <v>116</v>
      </c>
      <c r="J99" s="152">
        <f t="shared" si="4"/>
        <v>0</v>
      </c>
      <c r="K99" s="120">
        <v>0</v>
      </c>
      <c r="L99" s="118">
        <v>36.03</v>
      </c>
      <c r="M99" s="146">
        <f t="shared" si="5"/>
        <v>63.97</v>
      </c>
      <c r="N99" s="153">
        <v>0</v>
      </c>
      <c r="O99" s="118">
        <v>0</v>
      </c>
      <c r="P99" s="154">
        <v>0</v>
      </c>
      <c r="Q99" s="70">
        <f t="shared" si="6"/>
        <v>0</v>
      </c>
      <c r="R99" s="153">
        <v>0</v>
      </c>
      <c r="S99" s="118">
        <v>0</v>
      </c>
      <c r="T99" s="70">
        <f t="shared" si="7"/>
        <v>0</v>
      </c>
      <c r="U99" s="116"/>
      <c r="V99" s="117"/>
      <c r="W99" s="152"/>
      <c r="X99" s="93"/>
      <c r="Y99" s="78"/>
    </row>
    <row r="100" spans="2:25" ht="12.75">
      <c r="B100" s="95"/>
      <c r="C100" s="97"/>
      <c r="D100" s="96">
        <v>3</v>
      </c>
      <c r="E100" s="96">
        <v>5514</v>
      </c>
      <c r="F100" s="97" t="s">
        <v>80</v>
      </c>
      <c r="G100" s="98" t="s">
        <v>140</v>
      </c>
      <c r="H100" s="99">
        <v>0</v>
      </c>
      <c r="I100" s="100">
        <v>41.03</v>
      </c>
      <c r="J100" s="159">
        <f t="shared" si="4"/>
        <v>78.97</v>
      </c>
      <c r="K100" s="102">
        <v>0</v>
      </c>
      <c r="L100" s="101">
        <v>39.15</v>
      </c>
      <c r="M100" s="142">
        <f t="shared" si="5"/>
        <v>60.85</v>
      </c>
      <c r="N100" s="148">
        <v>0</v>
      </c>
      <c r="O100" s="101">
        <v>0</v>
      </c>
      <c r="P100" s="144">
        <v>0</v>
      </c>
      <c r="Q100" s="67">
        <f t="shared" si="6"/>
        <v>0</v>
      </c>
      <c r="R100" s="148">
        <v>0</v>
      </c>
      <c r="S100" s="101">
        <v>0</v>
      </c>
      <c r="T100" s="67">
        <f t="shared" si="7"/>
        <v>0</v>
      </c>
      <c r="U100" s="99"/>
      <c r="V100" s="100"/>
      <c r="W100" s="159"/>
      <c r="X100" s="103"/>
      <c r="Y100" s="133"/>
    </row>
    <row r="101" spans="2:25" ht="12.75">
      <c r="B101" s="105">
        <v>9023</v>
      </c>
      <c r="C101" s="107" t="s">
        <v>348</v>
      </c>
      <c r="D101" s="106">
        <v>1</v>
      </c>
      <c r="E101" s="106">
        <v>5529</v>
      </c>
      <c r="F101" s="107" t="s">
        <v>200</v>
      </c>
      <c r="G101" s="108" t="s">
        <v>201</v>
      </c>
      <c r="H101" s="109">
        <v>0</v>
      </c>
      <c r="I101" s="110" t="s">
        <v>116</v>
      </c>
      <c r="J101" s="149">
        <f t="shared" si="4"/>
        <v>0</v>
      </c>
      <c r="K101" s="113">
        <v>0</v>
      </c>
      <c r="L101" s="111" t="s">
        <v>116</v>
      </c>
      <c r="M101" s="149">
        <f t="shared" si="5"/>
        <v>0</v>
      </c>
      <c r="N101" s="150">
        <v>0</v>
      </c>
      <c r="O101" s="111">
        <v>0</v>
      </c>
      <c r="P101" s="151">
        <v>0</v>
      </c>
      <c r="Q101" s="112">
        <f t="shared" si="6"/>
        <v>0</v>
      </c>
      <c r="R101" s="150">
        <v>0</v>
      </c>
      <c r="S101" s="111">
        <v>0</v>
      </c>
      <c r="T101" s="112">
        <f t="shared" si="7"/>
        <v>0</v>
      </c>
      <c r="U101" s="109">
        <v>0</v>
      </c>
      <c r="V101" s="110">
        <v>0</v>
      </c>
      <c r="W101" s="149">
        <f>IF(OR(V101="снят",V101="н/я",V101="н/ф",V101="",V101=0),0,360-U101-V101)</f>
        <v>0</v>
      </c>
      <c r="X101" s="114">
        <f>SUM(J101:J103,M101:M103,Q101:Q103,T101:T103,W101)</f>
        <v>259.47</v>
      </c>
      <c r="Y101" s="115">
        <f>Y98+1</f>
        <v>32</v>
      </c>
    </row>
    <row r="102" spans="2:25" ht="12.75">
      <c r="B102" s="61"/>
      <c r="C102" s="62"/>
      <c r="D102" s="91">
        <v>2</v>
      </c>
      <c r="E102" s="91">
        <v>3014</v>
      </c>
      <c r="F102" s="62" t="s">
        <v>180</v>
      </c>
      <c r="G102" s="63" t="s">
        <v>293</v>
      </c>
      <c r="H102" s="116">
        <v>10</v>
      </c>
      <c r="I102" s="117">
        <v>43.74</v>
      </c>
      <c r="J102" s="152">
        <f t="shared" si="4"/>
        <v>66.25999999999999</v>
      </c>
      <c r="K102" s="120">
        <v>0</v>
      </c>
      <c r="L102" s="118">
        <v>38.41</v>
      </c>
      <c r="M102" s="146">
        <f t="shared" si="5"/>
        <v>61.59</v>
      </c>
      <c r="N102" s="153">
        <v>0</v>
      </c>
      <c r="O102" s="118">
        <v>0</v>
      </c>
      <c r="P102" s="154">
        <v>0</v>
      </c>
      <c r="Q102" s="70">
        <f t="shared" si="6"/>
        <v>0</v>
      </c>
      <c r="R102" s="153">
        <v>0</v>
      </c>
      <c r="S102" s="118">
        <v>0</v>
      </c>
      <c r="T102" s="70">
        <f t="shared" si="7"/>
        <v>0</v>
      </c>
      <c r="U102" s="116"/>
      <c r="V102" s="117"/>
      <c r="W102" s="152"/>
      <c r="X102" s="93"/>
      <c r="Y102" s="78"/>
    </row>
    <row r="103" spans="2:25" ht="12.75">
      <c r="B103" s="121"/>
      <c r="C103" s="123"/>
      <c r="D103" s="122">
        <v>3</v>
      </c>
      <c r="E103" s="122">
        <v>5502</v>
      </c>
      <c r="F103" s="123" t="s">
        <v>165</v>
      </c>
      <c r="G103" s="124" t="s">
        <v>166</v>
      </c>
      <c r="H103" s="125">
        <v>5</v>
      </c>
      <c r="I103" s="126">
        <v>47.07</v>
      </c>
      <c r="J103" s="155">
        <f t="shared" si="4"/>
        <v>67.93</v>
      </c>
      <c r="K103" s="128">
        <v>0</v>
      </c>
      <c r="L103" s="127">
        <v>36.31</v>
      </c>
      <c r="M103" s="156">
        <f t="shared" si="5"/>
        <v>63.69</v>
      </c>
      <c r="N103" s="157">
        <v>0</v>
      </c>
      <c r="O103" s="127">
        <v>0</v>
      </c>
      <c r="P103" s="158">
        <v>0</v>
      </c>
      <c r="Q103" s="130">
        <f t="shared" si="6"/>
        <v>0</v>
      </c>
      <c r="R103" s="157">
        <v>0</v>
      </c>
      <c r="S103" s="127">
        <v>0</v>
      </c>
      <c r="T103" s="130">
        <f t="shared" si="7"/>
        <v>0</v>
      </c>
      <c r="U103" s="125"/>
      <c r="V103" s="126"/>
      <c r="W103" s="155"/>
      <c r="X103" s="131"/>
      <c r="Y103" s="132"/>
    </row>
    <row r="104" spans="2:25" ht="12.75">
      <c r="B104" s="61">
        <v>9022</v>
      </c>
      <c r="C104" s="62" t="s">
        <v>349</v>
      </c>
      <c r="D104" s="91">
        <v>1</v>
      </c>
      <c r="E104" s="91">
        <v>5516</v>
      </c>
      <c r="F104" s="62" t="s">
        <v>180</v>
      </c>
      <c r="G104" s="63" t="s">
        <v>181</v>
      </c>
      <c r="H104" s="116">
        <v>0</v>
      </c>
      <c r="I104" s="117" t="s">
        <v>116</v>
      </c>
      <c r="J104" s="152">
        <f t="shared" si="4"/>
        <v>0</v>
      </c>
      <c r="K104" s="120">
        <v>0</v>
      </c>
      <c r="L104" s="118">
        <v>32.5</v>
      </c>
      <c r="M104" s="152">
        <f t="shared" si="5"/>
        <v>67.5</v>
      </c>
      <c r="N104" s="153">
        <v>0</v>
      </c>
      <c r="O104" s="118">
        <v>0</v>
      </c>
      <c r="P104" s="154">
        <v>0</v>
      </c>
      <c r="Q104" s="119">
        <f t="shared" si="6"/>
        <v>0</v>
      </c>
      <c r="R104" s="153">
        <v>0</v>
      </c>
      <c r="S104" s="118">
        <v>0</v>
      </c>
      <c r="T104" s="119">
        <f t="shared" si="7"/>
        <v>0</v>
      </c>
      <c r="U104" s="116">
        <v>0</v>
      </c>
      <c r="V104" s="117">
        <v>0</v>
      </c>
      <c r="W104" s="152">
        <f>IF(OR(V104="снят",V104="н/я",V104="н/ф",V104="",V104=0),0,360-U104-V104)</f>
        <v>0</v>
      </c>
      <c r="X104" s="93">
        <f>SUM(J104:J106,M104:M106,Q104:Q106,T104:T106,W104)</f>
        <v>257.99</v>
      </c>
      <c r="Y104" s="94">
        <f>Y101+1</f>
        <v>33</v>
      </c>
    </row>
    <row r="105" spans="2:25" ht="12.75">
      <c r="B105" s="61"/>
      <c r="C105" s="62"/>
      <c r="D105" s="91">
        <v>2</v>
      </c>
      <c r="E105" s="91">
        <v>3010</v>
      </c>
      <c r="F105" s="62" t="s">
        <v>294</v>
      </c>
      <c r="G105" s="63" t="s">
        <v>295</v>
      </c>
      <c r="H105" s="116">
        <v>10</v>
      </c>
      <c r="I105" s="117">
        <v>41.73</v>
      </c>
      <c r="J105" s="152">
        <f t="shared" si="4"/>
        <v>68.27000000000001</v>
      </c>
      <c r="K105" s="120">
        <v>5</v>
      </c>
      <c r="L105" s="118">
        <v>40.15</v>
      </c>
      <c r="M105" s="146">
        <f t="shared" si="5"/>
        <v>54.85</v>
      </c>
      <c r="N105" s="153">
        <v>0</v>
      </c>
      <c r="O105" s="118">
        <v>0</v>
      </c>
      <c r="P105" s="154">
        <v>0</v>
      </c>
      <c r="Q105" s="70">
        <f t="shared" si="6"/>
        <v>0</v>
      </c>
      <c r="R105" s="153">
        <v>0</v>
      </c>
      <c r="S105" s="118">
        <v>0</v>
      </c>
      <c r="T105" s="70">
        <f t="shared" si="7"/>
        <v>0</v>
      </c>
      <c r="U105" s="116"/>
      <c r="V105" s="117"/>
      <c r="W105" s="152"/>
      <c r="X105" s="93"/>
      <c r="Y105" s="78"/>
    </row>
    <row r="106" spans="2:25" ht="12.75">
      <c r="B106" s="95"/>
      <c r="C106" s="97"/>
      <c r="D106" s="96">
        <v>3</v>
      </c>
      <c r="E106" s="96">
        <v>5537</v>
      </c>
      <c r="F106" s="97" t="s">
        <v>117</v>
      </c>
      <c r="G106" s="98" t="s">
        <v>182</v>
      </c>
      <c r="H106" s="99">
        <v>0</v>
      </c>
      <c r="I106" s="100" t="s">
        <v>116</v>
      </c>
      <c r="J106" s="159">
        <f t="shared" si="4"/>
        <v>0</v>
      </c>
      <c r="K106" s="102">
        <v>0</v>
      </c>
      <c r="L106" s="101">
        <v>32.63</v>
      </c>
      <c r="M106" s="142">
        <f t="shared" si="5"/>
        <v>67.37</v>
      </c>
      <c r="N106" s="148">
        <v>0</v>
      </c>
      <c r="O106" s="101">
        <v>0</v>
      </c>
      <c r="P106" s="144">
        <v>0</v>
      </c>
      <c r="Q106" s="67">
        <f t="shared" si="6"/>
        <v>0</v>
      </c>
      <c r="R106" s="148">
        <v>0</v>
      </c>
      <c r="S106" s="101">
        <v>0</v>
      </c>
      <c r="T106" s="67">
        <f t="shared" si="7"/>
        <v>0</v>
      </c>
      <c r="U106" s="99"/>
      <c r="V106" s="100"/>
      <c r="W106" s="159"/>
      <c r="X106" s="103"/>
      <c r="Y106" s="133"/>
    </row>
    <row r="107" spans="2:25" ht="12.75">
      <c r="B107" s="105">
        <v>9009</v>
      </c>
      <c r="C107" s="107" t="s">
        <v>350</v>
      </c>
      <c r="D107" s="106">
        <v>1</v>
      </c>
      <c r="E107" s="106">
        <v>5517</v>
      </c>
      <c r="F107" s="107" t="s">
        <v>190</v>
      </c>
      <c r="G107" s="108" t="s">
        <v>191</v>
      </c>
      <c r="H107" s="109">
        <v>0</v>
      </c>
      <c r="I107" s="110" t="s">
        <v>116</v>
      </c>
      <c r="J107" s="149">
        <f t="shared" si="4"/>
        <v>0</v>
      </c>
      <c r="K107" s="113">
        <v>5</v>
      </c>
      <c r="L107" s="111">
        <v>35.06</v>
      </c>
      <c r="M107" s="149">
        <f t="shared" si="5"/>
        <v>59.94</v>
      </c>
      <c r="N107" s="150">
        <v>0</v>
      </c>
      <c r="O107" s="111">
        <v>0</v>
      </c>
      <c r="P107" s="151">
        <v>0</v>
      </c>
      <c r="Q107" s="112">
        <f t="shared" si="6"/>
        <v>0</v>
      </c>
      <c r="R107" s="150">
        <v>0</v>
      </c>
      <c r="S107" s="111">
        <v>0</v>
      </c>
      <c r="T107" s="112">
        <f t="shared" si="7"/>
        <v>0</v>
      </c>
      <c r="U107" s="109">
        <v>0</v>
      </c>
      <c r="V107" s="110">
        <v>0</v>
      </c>
      <c r="W107" s="149">
        <f>IF(OR(V107="снят",V107="н/я",V107="н/ф",V107="",V107=0),0,360-U107-V107)</f>
        <v>0</v>
      </c>
      <c r="X107" s="114">
        <f>SUM(J107:J109,M107:M109,Q107:Q109,T107:T109,W107)</f>
        <v>249.4</v>
      </c>
      <c r="Y107" s="115">
        <f>Y104+1</f>
        <v>34</v>
      </c>
    </row>
    <row r="108" spans="2:25" ht="12.75">
      <c r="B108" s="61"/>
      <c r="C108" s="62"/>
      <c r="D108" s="91">
        <v>2</v>
      </c>
      <c r="E108" s="91">
        <v>4031</v>
      </c>
      <c r="F108" s="62" t="s">
        <v>266</v>
      </c>
      <c r="G108" s="63" t="s">
        <v>267</v>
      </c>
      <c r="H108" s="116">
        <v>0</v>
      </c>
      <c r="I108" s="117" t="s">
        <v>116</v>
      </c>
      <c r="J108" s="152">
        <f t="shared" si="4"/>
        <v>0</v>
      </c>
      <c r="K108" s="120">
        <v>0</v>
      </c>
      <c r="L108" s="118">
        <v>39.09</v>
      </c>
      <c r="M108" s="146">
        <f t="shared" si="5"/>
        <v>60.91</v>
      </c>
      <c r="N108" s="153">
        <v>0</v>
      </c>
      <c r="O108" s="118">
        <v>0</v>
      </c>
      <c r="P108" s="154">
        <v>0</v>
      </c>
      <c r="Q108" s="70">
        <f t="shared" si="6"/>
        <v>0</v>
      </c>
      <c r="R108" s="153">
        <v>0</v>
      </c>
      <c r="S108" s="118">
        <v>0</v>
      </c>
      <c r="T108" s="70">
        <f t="shared" si="7"/>
        <v>0</v>
      </c>
      <c r="U108" s="116"/>
      <c r="V108" s="117"/>
      <c r="W108" s="152"/>
      <c r="X108" s="93"/>
      <c r="Y108" s="78"/>
    </row>
    <row r="109" spans="2:25" ht="12.75">
      <c r="B109" s="121"/>
      <c r="C109" s="123"/>
      <c r="D109" s="122">
        <v>3</v>
      </c>
      <c r="E109" s="122">
        <v>5503</v>
      </c>
      <c r="F109" s="123" t="s">
        <v>167</v>
      </c>
      <c r="G109" s="124" t="s">
        <v>168</v>
      </c>
      <c r="H109" s="125">
        <v>5</v>
      </c>
      <c r="I109" s="126">
        <v>42.88</v>
      </c>
      <c r="J109" s="155">
        <f t="shared" si="4"/>
        <v>72.12</v>
      </c>
      <c r="K109" s="128">
        <v>5</v>
      </c>
      <c r="L109" s="127">
        <v>38.57</v>
      </c>
      <c r="M109" s="156">
        <f t="shared" si="5"/>
        <v>56.43</v>
      </c>
      <c r="N109" s="157">
        <v>0</v>
      </c>
      <c r="O109" s="127">
        <v>0</v>
      </c>
      <c r="P109" s="158">
        <v>0</v>
      </c>
      <c r="Q109" s="130">
        <f t="shared" si="6"/>
        <v>0</v>
      </c>
      <c r="R109" s="157">
        <v>0</v>
      </c>
      <c r="S109" s="127">
        <v>0</v>
      </c>
      <c r="T109" s="130">
        <f t="shared" si="7"/>
        <v>0</v>
      </c>
      <c r="U109" s="125"/>
      <c r="V109" s="126"/>
      <c r="W109" s="155"/>
      <c r="X109" s="131"/>
      <c r="Y109" s="132"/>
    </row>
    <row r="110" spans="2:25" ht="12.75">
      <c r="B110" s="61">
        <v>9008</v>
      </c>
      <c r="C110" s="62" t="s">
        <v>351</v>
      </c>
      <c r="D110" s="91">
        <v>1</v>
      </c>
      <c r="E110" s="91">
        <v>6529</v>
      </c>
      <c r="F110" s="62" t="s">
        <v>101</v>
      </c>
      <c r="G110" s="63" t="s">
        <v>102</v>
      </c>
      <c r="H110" s="116">
        <v>15</v>
      </c>
      <c r="I110" s="117">
        <v>41.44</v>
      </c>
      <c r="J110" s="152">
        <f t="shared" si="4"/>
        <v>63.56</v>
      </c>
      <c r="K110" s="120">
        <v>0</v>
      </c>
      <c r="L110" s="118">
        <v>34.32</v>
      </c>
      <c r="M110" s="152">
        <f t="shared" si="5"/>
        <v>65.68</v>
      </c>
      <c r="N110" s="153">
        <v>0</v>
      </c>
      <c r="O110" s="118">
        <v>0</v>
      </c>
      <c r="P110" s="154">
        <v>0</v>
      </c>
      <c r="Q110" s="119">
        <f t="shared" si="6"/>
        <v>0</v>
      </c>
      <c r="R110" s="153">
        <v>0</v>
      </c>
      <c r="S110" s="118">
        <v>0</v>
      </c>
      <c r="T110" s="119">
        <f t="shared" si="7"/>
        <v>0</v>
      </c>
      <c r="U110" s="116">
        <v>0</v>
      </c>
      <c r="V110" s="117">
        <v>0</v>
      </c>
      <c r="W110" s="152">
        <f>IF(OR(V110="снят",V110="н/я",V110="н/ф",V110="",V110=0),0,360-U110-V110)</f>
        <v>0</v>
      </c>
      <c r="X110" s="93">
        <f>SUM(J110:J112,M110:M112,Q110:Q112,T110:T112,W110)</f>
        <v>248</v>
      </c>
      <c r="Y110" s="94">
        <f>Y107+1</f>
        <v>35</v>
      </c>
    </row>
    <row r="111" spans="2:25" ht="12.75">
      <c r="B111" s="61"/>
      <c r="C111" s="62"/>
      <c r="D111" s="91">
        <v>2</v>
      </c>
      <c r="E111" s="91">
        <v>4034</v>
      </c>
      <c r="F111" s="62" t="s">
        <v>190</v>
      </c>
      <c r="G111" s="63" t="s">
        <v>263</v>
      </c>
      <c r="H111" s="116">
        <v>0</v>
      </c>
      <c r="I111" s="117" t="s">
        <v>116</v>
      </c>
      <c r="J111" s="152">
        <f t="shared" si="4"/>
        <v>0</v>
      </c>
      <c r="K111" s="120">
        <v>0</v>
      </c>
      <c r="L111" s="118">
        <v>36.87</v>
      </c>
      <c r="M111" s="146">
        <f t="shared" si="5"/>
        <v>63.13</v>
      </c>
      <c r="N111" s="153">
        <v>0</v>
      </c>
      <c r="O111" s="118">
        <v>0</v>
      </c>
      <c r="P111" s="154">
        <v>0</v>
      </c>
      <c r="Q111" s="70">
        <f t="shared" si="6"/>
        <v>0</v>
      </c>
      <c r="R111" s="153">
        <v>0</v>
      </c>
      <c r="S111" s="118">
        <v>0</v>
      </c>
      <c r="T111" s="70">
        <f t="shared" si="7"/>
        <v>0</v>
      </c>
      <c r="U111" s="116"/>
      <c r="V111" s="117"/>
      <c r="W111" s="152"/>
      <c r="X111" s="93"/>
      <c r="Y111" s="78"/>
    </row>
    <row r="112" spans="2:25" ht="12.75">
      <c r="B112" s="134"/>
      <c r="C112" s="136"/>
      <c r="D112" s="135">
        <v>3</v>
      </c>
      <c r="E112" s="135">
        <v>6518</v>
      </c>
      <c r="F112" s="136" t="s">
        <v>123</v>
      </c>
      <c r="G112" s="137" t="s">
        <v>124</v>
      </c>
      <c r="H112" s="138">
        <v>0</v>
      </c>
      <c r="I112" s="139" t="s">
        <v>116</v>
      </c>
      <c r="J112" s="156">
        <f t="shared" si="4"/>
        <v>0</v>
      </c>
      <c r="K112" s="140">
        <v>0</v>
      </c>
      <c r="L112" s="129">
        <v>44.37</v>
      </c>
      <c r="M112" s="156">
        <f t="shared" si="5"/>
        <v>55.63</v>
      </c>
      <c r="N112" s="160">
        <v>0</v>
      </c>
      <c r="O112" s="129">
        <v>0</v>
      </c>
      <c r="P112" s="161">
        <v>0</v>
      </c>
      <c r="Q112" s="130">
        <f t="shared" si="6"/>
        <v>0</v>
      </c>
      <c r="R112" s="160">
        <v>0</v>
      </c>
      <c r="S112" s="129">
        <v>0</v>
      </c>
      <c r="T112" s="130">
        <f t="shared" si="7"/>
        <v>0</v>
      </c>
      <c r="U112" s="138"/>
      <c r="V112" s="139"/>
      <c r="W112" s="156"/>
      <c r="X112" s="141"/>
      <c r="Y112" s="132"/>
    </row>
    <row r="113" spans="2:25" ht="12.75">
      <c r="B113" s="61">
        <v>9005</v>
      </c>
      <c r="C113" s="62" t="s">
        <v>352</v>
      </c>
      <c r="D113" s="91">
        <v>1</v>
      </c>
      <c r="E113" s="91">
        <v>5504</v>
      </c>
      <c r="F113" s="62" t="s">
        <v>106</v>
      </c>
      <c r="G113" s="63" t="s">
        <v>156</v>
      </c>
      <c r="H113" s="116">
        <v>0</v>
      </c>
      <c r="I113" s="117">
        <v>34.79</v>
      </c>
      <c r="J113" s="152">
        <f t="shared" si="4"/>
        <v>85.21000000000001</v>
      </c>
      <c r="K113" s="120">
        <v>10</v>
      </c>
      <c r="L113" s="118">
        <v>34.22</v>
      </c>
      <c r="M113" s="152">
        <f t="shared" si="5"/>
        <v>55.78</v>
      </c>
      <c r="N113" s="153">
        <v>0</v>
      </c>
      <c r="O113" s="118">
        <v>0</v>
      </c>
      <c r="P113" s="154">
        <v>0</v>
      </c>
      <c r="Q113" s="119">
        <f t="shared" si="6"/>
        <v>0</v>
      </c>
      <c r="R113" s="153">
        <v>0</v>
      </c>
      <c r="S113" s="118">
        <v>0</v>
      </c>
      <c r="T113" s="119">
        <f t="shared" si="7"/>
        <v>0</v>
      </c>
      <c r="U113" s="116">
        <v>0</v>
      </c>
      <c r="V113" s="117">
        <v>0</v>
      </c>
      <c r="W113" s="152">
        <f>IF(OR(V113="снят",V113="н/я",V113="н/ф",V113="",V113=0),0,360-U113-V113)</f>
        <v>0</v>
      </c>
      <c r="X113" s="93">
        <f>SUM(J113:J115,M113:M115,Q113:Q115,T113:T115,W113)</f>
        <v>243.6</v>
      </c>
      <c r="Y113" s="94">
        <f>Y110+1</f>
        <v>36</v>
      </c>
    </row>
    <row r="114" spans="2:25" ht="12.75">
      <c r="B114" s="61"/>
      <c r="C114" s="62"/>
      <c r="D114" s="91">
        <v>2</v>
      </c>
      <c r="E114" s="91">
        <v>4004</v>
      </c>
      <c r="F114" s="62" t="s">
        <v>250</v>
      </c>
      <c r="G114" s="63" t="s">
        <v>271</v>
      </c>
      <c r="H114" s="116">
        <v>0</v>
      </c>
      <c r="I114" s="117" t="s">
        <v>116</v>
      </c>
      <c r="J114" s="152">
        <f t="shared" si="4"/>
        <v>0</v>
      </c>
      <c r="K114" s="120">
        <v>5</v>
      </c>
      <c r="L114" s="118">
        <v>38.5</v>
      </c>
      <c r="M114" s="146">
        <f t="shared" si="5"/>
        <v>56.5</v>
      </c>
      <c r="N114" s="153">
        <v>0</v>
      </c>
      <c r="O114" s="118">
        <v>0</v>
      </c>
      <c r="P114" s="154">
        <v>0</v>
      </c>
      <c r="Q114" s="70">
        <f t="shared" si="6"/>
        <v>0</v>
      </c>
      <c r="R114" s="153">
        <v>0</v>
      </c>
      <c r="S114" s="118">
        <v>0</v>
      </c>
      <c r="T114" s="70">
        <f t="shared" si="7"/>
        <v>0</v>
      </c>
      <c r="U114" s="116"/>
      <c r="V114" s="117"/>
      <c r="W114" s="152"/>
      <c r="X114" s="93"/>
      <c r="Y114" s="78"/>
    </row>
    <row r="115" spans="2:25" ht="12.75">
      <c r="B115" s="134"/>
      <c r="C115" s="136"/>
      <c r="D115" s="135">
        <v>3</v>
      </c>
      <c r="E115" s="135">
        <v>5518</v>
      </c>
      <c r="F115" s="136" t="s">
        <v>127</v>
      </c>
      <c r="G115" s="137" t="s">
        <v>194</v>
      </c>
      <c r="H115" s="138">
        <v>30</v>
      </c>
      <c r="I115" s="139">
        <v>43.89</v>
      </c>
      <c r="J115" s="156">
        <f t="shared" si="4"/>
        <v>46.11</v>
      </c>
      <c r="K115" s="140">
        <v>0</v>
      </c>
      <c r="L115" s="129" t="s">
        <v>116</v>
      </c>
      <c r="M115" s="156">
        <f t="shared" si="5"/>
        <v>0</v>
      </c>
      <c r="N115" s="160">
        <v>0</v>
      </c>
      <c r="O115" s="129">
        <v>0</v>
      </c>
      <c r="P115" s="161">
        <v>0</v>
      </c>
      <c r="Q115" s="130">
        <f t="shared" si="6"/>
        <v>0</v>
      </c>
      <c r="R115" s="160">
        <v>0</v>
      </c>
      <c r="S115" s="129">
        <v>0</v>
      </c>
      <c r="T115" s="130">
        <f t="shared" si="7"/>
        <v>0</v>
      </c>
      <c r="U115" s="138"/>
      <c r="V115" s="139"/>
      <c r="W115" s="156"/>
      <c r="X115" s="141"/>
      <c r="Y115" s="132"/>
    </row>
    <row r="116" spans="2:25" ht="12.75">
      <c r="B116" s="61">
        <v>9010</v>
      </c>
      <c r="C116" s="62" t="s">
        <v>357</v>
      </c>
      <c r="D116" s="91">
        <v>1</v>
      </c>
      <c r="E116" s="91">
        <v>5506</v>
      </c>
      <c r="F116" s="62" t="s">
        <v>123</v>
      </c>
      <c r="G116" s="63" t="s">
        <v>141</v>
      </c>
      <c r="H116" s="116">
        <v>0</v>
      </c>
      <c r="I116" s="117">
        <v>41.15</v>
      </c>
      <c r="J116" s="152">
        <f t="shared" si="4"/>
        <v>78.85</v>
      </c>
      <c r="K116" s="120">
        <v>0</v>
      </c>
      <c r="L116" s="118">
        <v>36.07</v>
      </c>
      <c r="M116" s="152">
        <f t="shared" si="5"/>
        <v>63.93</v>
      </c>
      <c r="N116" s="153">
        <v>0</v>
      </c>
      <c r="O116" s="118">
        <v>0</v>
      </c>
      <c r="P116" s="154">
        <v>0</v>
      </c>
      <c r="Q116" s="119">
        <f t="shared" si="6"/>
        <v>0</v>
      </c>
      <c r="R116" s="153">
        <v>0</v>
      </c>
      <c r="S116" s="118">
        <v>0</v>
      </c>
      <c r="T116" s="119">
        <f t="shared" si="7"/>
        <v>0</v>
      </c>
      <c r="U116" s="116">
        <v>0</v>
      </c>
      <c r="V116" s="117">
        <v>0</v>
      </c>
      <c r="W116" s="152">
        <f>IF(OR(V116="снят",V116="н/я",V116="н/ф",V116="",V116=0),0,360-U116-V116)</f>
        <v>0</v>
      </c>
      <c r="X116" s="93">
        <f>SUM(J116:J118,M116:M118,Q116:Q118,T116:T118,W116)</f>
        <v>238.85</v>
      </c>
      <c r="Y116" s="94">
        <f>Y113+1</f>
        <v>37</v>
      </c>
    </row>
    <row r="117" spans="2:25" ht="12.75">
      <c r="B117" s="61"/>
      <c r="C117" s="62"/>
      <c r="D117" s="91">
        <v>2</v>
      </c>
      <c r="E117" s="91">
        <v>3021</v>
      </c>
      <c r="F117" s="62" t="s">
        <v>281</v>
      </c>
      <c r="G117" s="63" t="s">
        <v>310</v>
      </c>
      <c r="H117" s="116">
        <v>10</v>
      </c>
      <c r="I117" s="117">
        <v>64.34</v>
      </c>
      <c r="J117" s="152">
        <f t="shared" si="4"/>
        <v>45.66</v>
      </c>
      <c r="K117" s="120">
        <v>0</v>
      </c>
      <c r="L117" s="118">
        <v>49.59</v>
      </c>
      <c r="M117" s="146">
        <f t="shared" si="5"/>
        <v>50.41</v>
      </c>
      <c r="N117" s="153">
        <v>0</v>
      </c>
      <c r="O117" s="118">
        <v>0</v>
      </c>
      <c r="P117" s="154">
        <v>0</v>
      </c>
      <c r="Q117" s="70">
        <f t="shared" si="6"/>
        <v>0</v>
      </c>
      <c r="R117" s="153">
        <v>0</v>
      </c>
      <c r="S117" s="118">
        <v>0</v>
      </c>
      <c r="T117" s="70">
        <f t="shared" si="7"/>
        <v>0</v>
      </c>
      <c r="U117" s="116"/>
      <c r="V117" s="117"/>
      <c r="W117" s="152"/>
      <c r="X117" s="93"/>
      <c r="Y117" s="78"/>
    </row>
    <row r="118" spans="2:25" ht="12.75">
      <c r="B118" s="134"/>
      <c r="C118" s="136"/>
      <c r="D118" s="135">
        <v>3</v>
      </c>
      <c r="E118" s="135">
        <v>5505</v>
      </c>
      <c r="F118" s="136" t="s">
        <v>198</v>
      </c>
      <c r="G118" s="137" t="s">
        <v>199</v>
      </c>
      <c r="H118" s="138">
        <v>0</v>
      </c>
      <c r="I118" s="139" t="s">
        <v>116</v>
      </c>
      <c r="J118" s="156">
        <f t="shared" si="4"/>
        <v>0</v>
      </c>
      <c r="K118" s="140">
        <v>0</v>
      </c>
      <c r="L118" s="129" t="s">
        <v>116</v>
      </c>
      <c r="M118" s="156">
        <f t="shared" si="5"/>
        <v>0</v>
      </c>
      <c r="N118" s="160">
        <v>0</v>
      </c>
      <c r="O118" s="129">
        <v>0</v>
      </c>
      <c r="P118" s="161">
        <v>0</v>
      </c>
      <c r="Q118" s="130">
        <f t="shared" si="6"/>
        <v>0</v>
      </c>
      <c r="R118" s="160">
        <v>0</v>
      </c>
      <c r="S118" s="129">
        <v>0</v>
      </c>
      <c r="T118" s="130">
        <f t="shared" si="7"/>
        <v>0</v>
      </c>
      <c r="U118" s="138"/>
      <c r="V118" s="139"/>
      <c r="W118" s="156"/>
      <c r="X118" s="141"/>
      <c r="Y118" s="132"/>
    </row>
    <row r="119" spans="2:25" ht="12.75">
      <c r="B119" s="61">
        <v>9030</v>
      </c>
      <c r="C119" s="62" t="s">
        <v>353</v>
      </c>
      <c r="D119" s="91">
        <v>1</v>
      </c>
      <c r="E119" s="91">
        <v>3015</v>
      </c>
      <c r="F119" s="62" t="s">
        <v>186</v>
      </c>
      <c r="G119" s="63" t="s">
        <v>309</v>
      </c>
      <c r="H119" s="116">
        <v>0</v>
      </c>
      <c r="I119" s="117" t="s">
        <v>116</v>
      </c>
      <c r="J119" s="152">
        <f t="shared" si="4"/>
        <v>0</v>
      </c>
      <c r="K119" s="120">
        <v>0</v>
      </c>
      <c r="L119" s="118">
        <v>46.35</v>
      </c>
      <c r="M119" s="152">
        <f t="shared" si="5"/>
        <v>53.65</v>
      </c>
      <c r="N119" s="153">
        <v>0</v>
      </c>
      <c r="O119" s="118">
        <v>0</v>
      </c>
      <c r="P119" s="154">
        <v>0</v>
      </c>
      <c r="Q119" s="119">
        <f t="shared" si="6"/>
        <v>0</v>
      </c>
      <c r="R119" s="153">
        <v>0</v>
      </c>
      <c r="S119" s="118">
        <v>0</v>
      </c>
      <c r="T119" s="119">
        <f t="shared" si="7"/>
        <v>0</v>
      </c>
      <c r="U119" s="116">
        <v>0</v>
      </c>
      <c r="V119" s="117">
        <v>0</v>
      </c>
      <c r="W119" s="152">
        <f>IF(OR(V119="снят",V119="н/я",V119="н/ф",V119="",V119=0),0,360-U119-V119)</f>
        <v>0</v>
      </c>
      <c r="X119" s="93">
        <f>SUM(J119:J121,M119:M121,Q119:Q121,T119:T121,W119)</f>
        <v>218.53</v>
      </c>
      <c r="Y119" s="94">
        <f>Y116+1</f>
        <v>38</v>
      </c>
    </row>
    <row r="120" spans="2:25" ht="12.75">
      <c r="B120" s="61"/>
      <c r="C120" s="62"/>
      <c r="D120" s="91">
        <v>2</v>
      </c>
      <c r="E120" s="91">
        <v>5522</v>
      </c>
      <c r="F120" s="62" t="s">
        <v>159</v>
      </c>
      <c r="G120" s="63" t="s">
        <v>183</v>
      </c>
      <c r="H120" s="116">
        <v>0</v>
      </c>
      <c r="I120" s="117" t="s">
        <v>116</v>
      </c>
      <c r="J120" s="152">
        <f t="shared" si="4"/>
        <v>0</v>
      </c>
      <c r="K120" s="120">
        <v>0</v>
      </c>
      <c r="L120" s="118">
        <v>34.38</v>
      </c>
      <c r="M120" s="146">
        <f t="shared" si="5"/>
        <v>65.62</v>
      </c>
      <c r="N120" s="153">
        <v>0</v>
      </c>
      <c r="O120" s="118">
        <v>0</v>
      </c>
      <c r="P120" s="154">
        <v>0</v>
      </c>
      <c r="Q120" s="70">
        <f t="shared" si="6"/>
        <v>0</v>
      </c>
      <c r="R120" s="153">
        <v>0</v>
      </c>
      <c r="S120" s="118">
        <v>0</v>
      </c>
      <c r="T120" s="70">
        <f t="shared" si="7"/>
        <v>0</v>
      </c>
      <c r="U120" s="116"/>
      <c r="V120" s="117"/>
      <c r="W120" s="152"/>
      <c r="X120" s="93"/>
      <c r="Y120" s="78"/>
    </row>
    <row r="121" spans="2:25" ht="12.75">
      <c r="B121" s="134"/>
      <c r="C121" s="136"/>
      <c r="D121" s="135">
        <v>3</v>
      </c>
      <c r="E121" s="135">
        <v>3017</v>
      </c>
      <c r="F121" s="136" t="s">
        <v>300</v>
      </c>
      <c r="G121" s="137" t="s">
        <v>301</v>
      </c>
      <c r="H121" s="138">
        <v>5</v>
      </c>
      <c r="I121" s="139">
        <v>52.24</v>
      </c>
      <c r="J121" s="156">
        <f t="shared" si="4"/>
        <v>62.76</v>
      </c>
      <c r="K121" s="140">
        <v>10</v>
      </c>
      <c r="L121" s="129">
        <v>53.5</v>
      </c>
      <c r="M121" s="156">
        <f t="shared" si="5"/>
        <v>36.5</v>
      </c>
      <c r="N121" s="160">
        <v>0</v>
      </c>
      <c r="O121" s="129">
        <v>0</v>
      </c>
      <c r="P121" s="161">
        <v>0</v>
      </c>
      <c r="Q121" s="130">
        <f t="shared" si="6"/>
        <v>0</v>
      </c>
      <c r="R121" s="160">
        <v>0</v>
      </c>
      <c r="S121" s="129">
        <v>0</v>
      </c>
      <c r="T121" s="130">
        <f t="shared" si="7"/>
        <v>0</v>
      </c>
      <c r="U121" s="138"/>
      <c r="V121" s="139"/>
      <c r="W121" s="156"/>
      <c r="X121" s="141"/>
      <c r="Y121" s="132"/>
    </row>
    <row r="122" spans="2:25" ht="12.75">
      <c r="B122" s="61">
        <v>9004</v>
      </c>
      <c r="C122" s="62" t="s">
        <v>354</v>
      </c>
      <c r="D122" s="91">
        <v>1</v>
      </c>
      <c r="E122" s="91">
        <v>5531</v>
      </c>
      <c r="F122" s="62" t="s">
        <v>150</v>
      </c>
      <c r="G122" s="63" t="s">
        <v>151</v>
      </c>
      <c r="H122" s="116">
        <v>5</v>
      </c>
      <c r="I122" s="117">
        <v>39.26</v>
      </c>
      <c r="J122" s="152">
        <f t="shared" si="4"/>
        <v>75.74000000000001</v>
      </c>
      <c r="K122" s="120">
        <v>0</v>
      </c>
      <c r="L122" s="118">
        <v>35.5</v>
      </c>
      <c r="M122" s="152">
        <f t="shared" si="5"/>
        <v>64.5</v>
      </c>
      <c r="N122" s="153">
        <v>0</v>
      </c>
      <c r="O122" s="118">
        <v>0</v>
      </c>
      <c r="P122" s="154">
        <v>0</v>
      </c>
      <c r="Q122" s="119">
        <f t="shared" si="6"/>
        <v>0</v>
      </c>
      <c r="R122" s="153">
        <v>0</v>
      </c>
      <c r="S122" s="118">
        <v>0</v>
      </c>
      <c r="T122" s="119">
        <f t="shared" si="7"/>
        <v>0</v>
      </c>
      <c r="U122" s="116">
        <v>0</v>
      </c>
      <c r="V122" s="117">
        <v>0</v>
      </c>
      <c r="W122" s="152">
        <f>IF(OR(V122="снят",V122="н/я",V122="н/ф",V122="",V122=0),0,360-U122-V122)</f>
        <v>0</v>
      </c>
      <c r="X122" s="93">
        <f>SUM(J122:J124,M122:M124,Q122:Q124,T122:T124,W122)</f>
        <v>217.61</v>
      </c>
      <c r="Y122" s="94">
        <f>Y119+1</f>
        <v>39</v>
      </c>
    </row>
    <row r="123" spans="2:25" ht="12.75">
      <c r="B123" s="61"/>
      <c r="C123" s="62"/>
      <c r="D123" s="91">
        <v>2</v>
      </c>
      <c r="E123" s="91">
        <v>4024</v>
      </c>
      <c r="F123" s="62" t="s">
        <v>250</v>
      </c>
      <c r="G123" s="63" t="s">
        <v>251</v>
      </c>
      <c r="H123" s="116">
        <v>5</v>
      </c>
      <c r="I123" s="117">
        <v>37.63</v>
      </c>
      <c r="J123" s="152">
        <f t="shared" si="4"/>
        <v>77.37</v>
      </c>
      <c r="K123" s="120">
        <v>0</v>
      </c>
      <c r="L123" s="118" t="s">
        <v>116</v>
      </c>
      <c r="M123" s="146">
        <f t="shared" si="5"/>
        <v>0</v>
      </c>
      <c r="N123" s="153">
        <v>0</v>
      </c>
      <c r="O123" s="118">
        <v>0</v>
      </c>
      <c r="P123" s="154">
        <v>0</v>
      </c>
      <c r="Q123" s="70">
        <f t="shared" si="6"/>
        <v>0</v>
      </c>
      <c r="R123" s="153">
        <v>0</v>
      </c>
      <c r="S123" s="118">
        <v>0</v>
      </c>
      <c r="T123" s="70">
        <f t="shared" si="7"/>
        <v>0</v>
      </c>
      <c r="U123" s="116"/>
      <c r="V123" s="117"/>
      <c r="W123" s="152"/>
      <c r="X123" s="93"/>
      <c r="Y123" s="78"/>
    </row>
    <row r="124" spans="2:25" ht="12.75">
      <c r="B124" s="134"/>
      <c r="C124" s="136"/>
      <c r="D124" s="135">
        <v>3</v>
      </c>
      <c r="E124" s="135">
        <v>5532</v>
      </c>
      <c r="F124" s="136" t="s">
        <v>106</v>
      </c>
      <c r="G124" s="137" t="s">
        <v>202</v>
      </c>
      <c r="H124" s="138">
        <v>0</v>
      </c>
      <c r="I124" s="139" t="s">
        <v>116</v>
      </c>
      <c r="J124" s="156">
        <f t="shared" si="4"/>
        <v>0</v>
      </c>
      <c r="K124" s="140">
        <v>0</v>
      </c>
      <c r="L124" s="129" t="s">
        <v>116</v>
      </c>
      <c r="M124" s="156">
        <f t="shared" si="5"/>
        <v>0</v>
      </c>
      <c r="N124" s="160">
        <v>0</v>
      </c>
      <c r="O124" s="129">
        <v>0</v>
      </c>
      <c r="P124" s="161">
        <v>0</v>
      </c>
      <c r="Q124" s="130">
        <f t="shared" si="6"/>
        <v>0</v>
      </c>
      <c r="R124" s="160">
        <v>0</v>
      </c>
      <c r="S124" s="129">
        <v>0</v>
      </c>
      <c r="T124" s="130">
        <f t="shared" si="7"/>
        <v>0</v>
      </c>
      <c r="U124" s="138"/>
      <c r="V124" s="139"/>
      <c r="W124" s="156"/>
      <c r="X124" s="141"/>
      <c r="Y124" s="132"/>
    </row>
    <row r="125" spans="2:25" ht="12.75">
      <c r="B125" s="61">
        <v>9042</v>
      </c>
      <c r="C125" s="62" t="s">
        <v>355</v>
      </c>
      <c r="D125" s="91">
        <v>1</v>
      </c>
      <c r="E125" s="91">
        <v>6502</v>
      </c>
      <c r="F125" s="62" t="s">
        <v>125</v>
      </c>
      <c r="G125" s="63" t="s">
        <v>126</v>
      </c>
      <c r="H125" s="116">
        <v>0</v>
      </c>
      <c r="I125" s="117" t="s">
        <v>116</v>
      </c>
      <c r="J125" s="152">
        <f t="shared" si="4"/>
        <v>0</v>
      </c>
      <c r="K125" s="120">
        <v>5</v>
      </c>
      <c r="L125" s="118">
        <v>34.63</v>
      </c>
      <c r="M125" s="152">
        <f t="shared" si="5"/>
        <v>60.37</v>
      </c>
      <c r="N125" s="153">
        <v>0</v>
      </c>
      <c r="O125" s="118">
        <v>0</v>
      </c>
      <c r="P125" s="154">
        <v>0</v>
      </c>
      <c r="Q125" s="119">
        <f t="shared" si="6"/>
        <v>0</v>
      </c>
      <c r="R125" s="153">
        <v>0</v>
      </c>
      <c r="S125" s="118">
        <v>0</v>
      </c>
      <c r="T125" s="119">
        <f t="shared" si="7"/>
        <v>0</v>
      </c>
      <c r="U125" s="116">
        <v>0</v>
      </c>
      <c r="V125" s="117">
        <v>0</v>
      </c>
      <c r="W125" s="152">
        <f>IF(OR(V125="снят",V125="н/я",V125="н/ф",V125="",V125=0),0,360-U125-V125)</f>
        <v>0</v>
      </c>
      <c r="X125" s="93">
        <f>SUM(J125:J127,M125:M127,Q125:Q127,T125:T127,W125)</f>
        <v>206.41</v>
      </c>
      <c r="Y125" s="94">
        <f>Y122+1</f>
        <v>40</v>
      </c>
    </row>
    <row r="126" spans="2:25" ht="12.75">
      <c r="B126" s="61"/>
      <c r="C126" s="62"/>
      <c r="D126" s="91">
        <v>2</v>
      </c>
      <c r="E126" s="91">
        <v>4007</v>
      </c>
      <c r="F126" s="62" t="s">
        <v>217</v>
      </c>
      <c r="G126" s="63" t="s">
        <v>218</v>
      </c>
      <c r="H126" s="116">
        <v>0</v>
      </c>
      <c r="I126" s="117">
        <v>38.14</v>
      </c>
      <c r="J126" s="152">
        <f t="shared" si="4"/>
        <v>81.86</v>
      </c>
      <c r="K126" s="120">
        <v>0</v>
      </c>
      <c r="L126" s="118">
        <v>35.82</v>
      </c>
      <c r="M126" s="146">
        <f t="shared" si="5"/>
        <v>64.18</v>
      </c>
      <c r="N126" s="153">
        <v>0</v>
      </c>
      <c r="O126" s="118">
        <v>0</v>
      </c>
      <c r="P126" s="154">
        <v>0</v>
      </c>
      <c r="Q126" s="70">
        <f t="shared" si="6"/>
        <v>0</v>
      </c>
      <c r="R126" s="153">
        <v>0</v>
      </c>
      <c r="S126" s="118">
        <v>0</v>
      </c>
      <c r="T126" s="70">
        <f t="shared" si="7"/>
        <v>0</v>
      </c>
      <c r="U126" s="116"/>
      <c r="V126" s="117"/>
      <c r="W126" s="152"/>
      <c r="X126" s="93"/>
      <c r="Y126" s="78"/>
    </row>
    <row r="127" spans="2:25" ht="12.75">
      <c r="B127" s="134"/>
      <c r="C127" s="136"/>
      <c r="D127" s="135">
        <v>3</v>
      </c>
      <c r="E127" s="135">
        <v>6510</v>
      </c>
      <c r="F127" s="136" t="s">
        <v>99</v>
      </c>
      <c r="G127" s="137" t="s">
        <v>129</v>
      </c>
      <c r="H127" s="138">
        <v>0</v>
      </c>
      <c r="I127" s="139" t="s">
        <v>116</v>
      </c>
      <c r="J127" s="156">
        <f t="shared" si="4"/>
        <v>0</v>
      </c>
      <c r="K127" s="140">
        <v>0</v>
      </c>
      <c r="L127" s="129" t="s">
        <v>116</v>
      </c>
      <c r="M127" s="156">
        <f t="shared" si="5"/>
        <v>0</v>
      </c>
      <c r="N127" s="160">
        <v>0</v>
      </c>
      <c r="O127" s="129">
        <v>0</v>
      </c>
      <c r="P127" s="161">
        <v>0</v>
      </c>
      <c r="Q127" s="130">
        <f t="shared" si="6"/>
        <v>0</v>
      </c>
      <c r="R127" s="160">
        <v>0</v>
      </c>
      <c r="S127" s="129">
        <v>0</v>
      </c>
      <c r="T127" s="130">
        <f t="shared" si="7"/>
        <v>0</v>
      </c>
      <c r="U127" s="138"/>
      <c r="V127" s="139"/>
      <c r="W127" s="156"/>
      <c r="X127" s="141"/>
      <c r="Y127" s="132"/>
    </row>
    <row r="128" spans="2:25" ht="12.75">
      <c r="B128" s="61">
        <v>9015</v>
      </c>
      <c r="C128" s="62" t="s">
        <v>358</v>
      </c>
      <c r="D128" s="91">
        <v>1</v>
      </c>
      <c r="E128" s="91">
        <v>4010</v>
      </c>
      <c r="F128" s="62" t="s">
        <v>234</v>
      </c>
      <c r="G128" s="63" t="s">
        <v>261</v>
      </c>
      <c r="H128" s="116">
        <v>0</v>
      </c>
      <c r="I128" s="117" t="s">
        <v>116</v>
      </c>
      <c r="J128" s="152">
        <f t="shared" si="4"/>
        <v>0</v>
      </c>
      <c r="K128" s="120">
        <v>0</v>
      </c>
      <c r="L128" s="118">
        <v>36.56</v>
      </c>
      <c r="M128" s="152">
        <f t="shared" si="5"/>
        <v>63.44</v>
      </c>
      <c r="N128" s="153">
        <v>0</v>
      </c>
      <c r="O128" s="118">
        <v>0</v>
      </c>
      <c r="P128" s="154">
        <v>0</v>
      </c>
      <c r="Q128" s="119">
        <f t="shared" si="6"/>
        <v>0</v>
      </c>
      <c r="R128" s="153">
        <v>0</v>
      </c>
      <c r="S128" s="118">
        <v>0</v>
      </c>
      <c r="T128" s="119">
        <f t="shared" si="7"/>
        <v>0</v>
      </c>
      <c r="U128" s="116">
        <v>0</v>
      </c>
      <c r="V128" s="117">
        <v>0</v>
      </c>
      <c r="W128" s="152">
        <f>IF(OR(V128="снят",V128="н/я",V128="н/ф",V128="",V128=0),0,360-U128-V128)</f>
        <v>0</v>
      </c>
      <c r="X128" s="93">
        <f>SUM(J128:J130,M128:M130,Q128:Q130,T128:T130,W128)</f>
        <v>191.59</v>
      </c>
      <c r="Y128" s="94">
        <f>Y125+1</f>
        <v>41</v>
      </c>
    </row>
    <row r="129" spans="2:25" ht="12.75">
      <c r="B129" s="61"/>
      <c r="C129" s="62"/>
      <c r="D129" s="91">
        <v>2</v>
      </c>
      <c r="E129" s="91">
        <v>6525</v>
      </c>
      <c r="F129" s="62" t="s">
        <v>114</v>
      </c>
      <c r="G129" s="63" t="s">
        <v>115</v>
      </c>
      <c r="H129" s="116">
        <v>0</v>
      </c>
      <c r="I129" s="117" t="s">
        <v>116</v>
      </c>
      <c r="J129" s="152">
        <f t="shared" si="4"/>
        <v>0</v>
      </c>
      <c r="K129" s="120">
        <v>0</v>
      </c>
      <c r="L129" s="118">
        <v>35.1</v>
      </c>
      <c r="M129" s="146">
        <f t="shared" si="5"/>
        <v>64.9</v>
      </c>
      <c r="N129" s="153">
        <v>0</v>
      </c>
      <c r="O129" s="118">
        <v>0</v>
      </c>
      <c r="P129" s="154">
        <v>0</v>
      </c>
      <c r="Q129" s="70">
        <f t="shared" si="6"/>
        <v>0</v>
      </c>
      <c r="R129" s="153">
        <v>0</v>
      </c>
      <c r="S129" s="118">
        <v>0</v>
      </c>
      <c r="T129" s="70">
        <f t="shared" si="7"/>
        <v>0</v>
      </c>
      <c r="U129" s="116"/>
      <c r="V129" s="117"/>
      <c r="W129" s="152"/>
      <c r="X129" s="93"/>
      <c r="Y129" s="78"/>
    </row>
    <row r="130" spans="2:25" ht="12.75">
      <c r="B130" s="134"/>
      <c r="C130" s="136"/>
      <c r="D130" s="135">
        <v>3</v>
      </c>
      <c r="E130" s="135">
        <v>4003</v>
      </c>
      <c r="F130" s="136" t="s">
        <v>73</v>
      </c>
      <c r="G130" s="137" t="s">
        <v>262</v>
      </c>
      <c r="H130" s="138">
        <v>0</v>
      </c>
      <c r="I130" s="139" t="s">
        <v>116</v>
      </c>
      <c r="J130" s="156">
        <f t="shared" si="4"/>
        <v>0</v>
      </c>
      <c r="K130" s="140">
        <v>0</v>
      </c>
      <c r="L130" s="129">
        <v>36.75</v>
      </c>
      <c r="M130" s="156">
        <f t="shared" si="5"/>
        <v>63.25</v>
      </c>
      <c r="N130" s="160">
        <v>0</v>
      </c>
      <c r="O130" s="129">
        <v>0</v>
      </c>
      <c r="P130" s="161">
        <v>0</v>
      </c>
      <c r="Q130" s="130">
        <f t="shared" si="6"/>
        <v>0</v>
      </c>
      <c r="R130" s="160">
        <v>0</v>
      </c>
      <c r="S130" s="129">
        <v>0</v>
      </c>
      <c r="T130" s="130">
        <f t="shared" si="7"/>
        <v>0</v>
      </c>
      <c r="U130" s="138"/>
      <c r="V130" s="139"/>
      <c r="W130" s="156"/>
      <c r="X130" s="141"/>
      <c r="Y130" s="132"/>
    </row>
    <row r="131" spans="2:25" ht="12.75">
      <c r="B131" s="61">
        <v>9045</v>
      </c>
      <c r="C131" s="62" t="s">
        <v>359</v>
      </c>
      <c r="D131" s="91">
        <v>1</v>
      </c>
      <c r="E131" s="91">
        <v>4048</v>
      </c>
      <c r="F131" s="62" t="s">
        <v>89</v>
      </c>
      <c r="G131" s="63" t="s">
        <v>280</v>
      </c>
      <c r="H131" s="116">
        <v>0</v>
      </c>
      <c r="I131" s="117" t="s">
        <v>116</v>
      </c>
      <c r="J131" s="152">
        <f t="shared" si="4"/>
        <v>0</v>
      </c>
      <c r="K131" s="120">
        <v>0</v>
      </c>
      <c r="L131" s="118" t="s">
        <v>116</v>
      </c>
      <c r="M131" s="152">
        <f t="shared" si="5"/>
        <v>0</v>
      </c>
      <c r="N131" s="153">
        <v>0</v>
      </c>
      <c r="O131" s="118">
        <v>0</v>
      </c>
      <c r="P131" s="154">
        <v>0</v>
      </c>
      <c r="Q131" s="119">
        <f t="shared" si="6"/>
        <v>0</v>
      </c>
      <c r="R131" s="153">
        <v>0</v>
      </c>
      <c r="S131" s="118">
        <v>0</v>
      </c>
      <c r="T131" s="119">
        <f t="shared" si="7"/>
        <v>0</v>
      </c>
      <c r="U131" s="116">
        <v>0</v>
      </c>
      <c r="V131" s="117">
        <v>0</v>
      </c>
      <c r="W131" s="152">
        <f>IF(OR(V131="снят",V131="н/я",V131="н/ф",V131="",V131=0),0,360-U131-V131)</f>
        <v>0</v>
      </c>
      <c r="X131" s="93">
        <f>SUM(J131:J133,M131:M133,Q131:Q133,T131:T133,W131)</f>
        <v>123.16</v>
      </c>
      <c r="Y131" s="94">
        <f>Y128+1</f>
        <v>42</v>
      </c>
    </row>
    <row r="132" spans="2:25" ht="12.75">
      <c r="B132" s="61"/>
      <c r="C132" s="62"/>
      <c r="D132" s="91">
        <v>2</v>
      </c>
      <c r="E132" s="91">
        <v>6537</v>
      </c>
      <c r="F132" s="62" t="s">
        <v>121</v>
      </c>
      <c r="G132" s="63" t="s">
        <v>122</v>
      </c>
      <c r="H132" s="116">
        <v>0</v>
      </c>
      <c r="I132" s="117" t="s">
        <v>116</v>
      </c>
      <c r="J132" s="152">
        <f t="shared" si="4"/>
        <v>0</v>
      </c>
      <c r="K132" s="120">
        <v>0</v>
      </c>
      <c r="L132" s="118">
        <v>38.37</v>
      </c>
      <c r="M132" s="146">
        <f t="shared" si="5"/>
        <v>61.63</v>
      </c>
      <c r="N132" s="153">
        <v>0</v>
      </c>
      <c r="O132" s="118">
        <v>0</v>
      </c>
      <c r="P132" s="154">
        <v>0</v>
      </c>
      <c r="Q132" s="70">
        <f t="shared" si="6"/>
        <v>0</v>
      </c>
      <c r="R132" s="153">
        <v>0</v>
      </c>
      <c r="S132" s="118">
        <v>0</v>
      </c>
      <c r="T132" s="70">
        <f t="shared" si="7"/>
        <v>0</v>
      </c>
      <c r="U132" s="116"/>
      <c r="V132" s="117"/>
      <c r="W132" s="152"/>
      <c r="X132" s="93"/>
      <c r="Y132" s="78"/>
    </row>
    <row r="133" spans="2:25" ht="12.75">
      <c r="B133" s="134"/>
      <c r="C133" s="136"/>
      <c r="D133" s="135">
        <v>3</v>
      </c>
      <c r="E133" s="135">
        <v>4011</v>
      </c>
      <c r="F133" s="136" t="s">
        <v>246</v>
      </c>
      <c r="G133" s="137" t="s">
        <v>265</v>
      </c>
      <c r="H133" s="138">
        <v>0</v>
      </c>
      <c r="I133" s="139" t="s">
        <v>116</v>
      </c>
      <c r="J133" s="156">
        <f t="shared" si="4"/>
        <v>0</v>
      </c>
      <c r="K133" s="140">
        <v>0</v>
      </c>
      <c r="L133" s="129">
        <v>38.47</v>
      </c>
      <c r="M133" s="156">
        <f t="shared" si="5"/>
        <v>61.53</v>
      </c>
      <c r="N133" s="160">
        <v>0</v>
      </c>
      <c r="O133" s="129">
        <v>0</v>
      </c>
      <c r="P133" s="161">
        <v>0</v>
      </c>
      <c r="Q133" s="130">
        <f t="shared" si="6"/>
        <v>0</v>
      </c>
      <c r="R133" s="160">
        <v>0</v>
      </c>
      <c r="S133" s="129">
        <v>0</v>
      </c>
      <c r="T133" s="130">
        <f t="shared" si="7"/>
        <v>0</v>
      </c>
      <c r="U133" s="138"/>
      <c r="V133" s="139"/>
      <c r="W133" s="156"/>
      <c r="X133" s="141"/>
      <c r="Y133" s="132"/>
    </row>
    <row r="134" spans="2:25" ht="12.75">
      <c r="B134" s="61">
        <v>9036</v>
      </c>
      <c r="C134" s="62" t="s">
        <v>360</v>
      </c>
      <c r="D134" s="91">
        <v>1</v>
      </c>
      <c r="E134" s="91">
        <v>5501</v>
      </c>
      <c r="F134" s="62" t="s">
        <v>186</v>
      </c>
      <c r="G134" s="63" t="s">
        <v>187</v>
      </c>
      <c r="H134" s="116">
        <v>0</v>
      </c>
      <c r="I134" s="117" t="s">
        <v>116</v>
      </c>
      <c r="J134" s="152">
        <f aca="true" t="shared" si="8" ref="J134:J139">IF(OR(I134="снят",I134="н/я",I134="н/ф",I134="",I134=0),0,120-H134-I134)</f>
        <v>0</v>
      </c>
      <c r="K134" s="120">
        <v>0</v>
      </c>
      <c r="L134" s="118">
        <v>37.65</v>
      </c>
      <c r="M134" s="152">
        <f aca="true" t="shared" si="9" ref="M134:M139">IF(OR(L134="снят",L134="н/я",L134="н/ф",L134="",L134=0),0,100-K134-L134)</f>
        <v>62.35</v>
      </c>
      <c r="N134" s="153">
        <v>0</v>
      </c>
      <c r="O134" s="118">
        <v>0</v>
      </c>
      <c r="P134" s="154">
        <v>0</v>
      </c>
      <c r="Q134" s="119">
        <f aca="true" t="shared" si="10" ref="Q134:Q139">IF(OR(N134="снят",N134="н/я",N134="н/ф",N134=""),0,O134+P134)</f>
        <v>0</v>
      </c>
      <c r="R134" s="153">
        <v>0</v>
      </c>
      <c r="S134" s="118">
        <v>0</v>
      </c>
      <c r="T134" s="119">
        <f aca="true" t="shared" si="11" ref="T134:T139">IF(OR(R134="снят",R134="н/я",R134="н/ф",R134=""),0,S134)</f>
        <v>0</v>
      </c>
      <c r="U134" s="116">
        <v>0</v>
      </c>
      <c r="V134" s="117">
        <v>0</v>
      </c>
      <c r="W134" s="152">
        <f>IF(OR(V134="снят",V134="н/я",V134="н/ф",V134="",V134=0),0,360-U134-V134)</f>
        <v>0</v>
      </c>
      <c r="X134" s="93">
        <f>SUM(J134:J136,M134:M136,Q134:Q136,T134:T136,W134)</f>
        <v>122.58</v>
      </c>
      <c r="Y134" s="94">
        <f>Y131+1</f>
        <v>43</v>
      </c>
    </row>
    <row r="135" spans="2:25" ht="12.75">
      <c r="B135" s="61"/>
      <c r="C135" s="62"/>
      <c r="D135" s="91">
        <v>2</v>
      </c>
      <c r="E135" s="91">
        <v>4029</v>
      </c>
      <c r="F135" s="62" t="s">
        <v>78</v>
      </c>
      <c r="G135" s="63" t="s">
        <v>278</v>
      </c>
      <c r="H135" s="116">
        <v>0</v>
      </c>
      <c r="I135" s="117" t="s">
        <v>116</v>
      </c>
      <c r="J135" s="152">
        <f t="shared" si="8"/>
        <v>0</v>
      </c>
      <c r="K135" s="120">
        <v>0</v>
      </c>
      <c r="L135" s="118" t="s">
        <v>116</v>
      </c>
      <c r="M135" s="146">
        <f t="shared" si="9"/>
        <v>0</v>
      </c>
      <c r="N135" s="153">
        <v>0</v>
      </c>
      <c r="O135" s="118">
        <v>0</v>
      </c>
      <c r="P135" s="154">
        <v>0</v>
      </c>
      <c r="Q135" s="70">
        <f t="shared" si="10"/>
        <v>0</v>
      </c>
      <c r="R135" s="153">
        <v>0</v>
      </c>
      <c r="S135" s="118">
        <v>0</v>
      </c>
      <c r="T135" s="70">
        <f t="shared" si="11"/>
        <v>0</v>
      </c>
      <c r="U135" s="116"/>
      <c r="V135" s="117"/>
      <c r="W135" s="152"/>
      <c r="X135" s="93"/>
      <c r="Y135" s="78"/>
    </row>
    <row r="136" spans="2:25" ht="12.75">
      <c r="B136" s="134"/>
      <c r="C136" s="136"/>
      <c r="D136" s="135">
        <v>3</v>
      </c>
      <c r="E136" s="135">
        <v>5530</v>
      </c>
      <c r="F136" s="136" t="s">
        <v>188</v>
      </c>
      <c r="G136" s="137" t="s">
        <v>189</v>
      </c>
      <c r="H136" s="138">
        <v>10</v>
      </c>
      <c r="I136" s="139">
        <v>49.77</v>
      </c>
      <c r="J136" s="156">
        <f t="shared" si="8"/>
        <v>60.23</v>
      </c>
      <c r="K136" s="140">
        <v>0</v>
      </c>
      <c r="L136" s="129" t="s">
        <v>116</v>
      </c>
      <c r="M136" s="156">
        <f t="shared" si="9"/>
        <v>0</v>
      </c>
      <c r="N136" s="160">
        <v>0</v>
      </c>
      <c r="O136" s="129">
        <v>0</v>
      </c>
      <c r="P136" s="161">
        <v>0</v>
      </c>
      <c r="Q136" s="130">
        <f t="shared" si="10"/>
        <v>0</v>
      </c>
      <c r="R136" s="160">
        <v>0</v>
      </c>
      <c r="S136" s="129">
        <v>0</v>
      </c>
      <c r="T136" s="130">
        <f t="shared" si="11"/>
        <v>0</v>
      </c>
      <c r="U136" s="138"/>
      <c r="V136" s="139"/>
      <c r="W136" s="156"/>
      <c r="X136" s="141"/>
      <c r="Y136" s="132"/>
    </row>
    <row r="137" spans="2:25" ht="12.75">
      <c r="B137" s="61">
        <v>9040</v>
      </c>
      <c r="C137" s="62" t="s">
        <v>361</v>
      </c>
      <c r="D137" s="91">
        <v>1</v>
      </c>
      <c r="E137" s="91">
        <v>4006</v>
      </c>
      <c r="F137" s="62" t="s">
        <v>274</v>
      </c>
      <c r="G137" s="63" t="s">
        <v>275</v>
      </c>
      <c r="H137" s="116">
        <v>0</v>
      </c>
      <c r="I137" s="117" t="s">
        <v>116</v>
      </c>
      <c r="J137" s="152">
        <f t="shared" si="8"/>
        <v>0</v>
      </c>
      <c r="K137" s="120">
        <v>0</v>
      </c>
      <c r="L137" s="118" t="s">
        <v>116</v>
      </c>
      <c r="M137" s="152">
        <f t="shared" si="9"/>
        <v>0</v>
      </c>
      <c r="N137" s="153">
        <v>0</v>
      </c>
      <c r="O137" s="118">
        <v>0</v>
      </c>
      <c r="P137" s="154">
        <v>0</v>
      </c>
      <c r="Q137" s="119">
        <f t="shared" si="10"/>
        <v>0</v>
      </c>
      <c r="R137" s="153">
        <v>0</v>
      </c>
      <c r="S137" s="118">
        <v>0</v>
      </c>
      <c r="T137" s="119">
        <f t="shared" si="11"/>
        <v>0</v>
      </c>
      <c r="U137" s="116">
        <v>0</v>
      </c>
      <c r="V137" s="117">
        <v>0</v>
      </c>
      <c r="W137" s="152">
        <f>IF(OR(V137="снят",V137="н/я",V137="н/ф",V137="",V137=0),0,360-U137-V137)</f>
        <v>0</v>
      </c>
      <c r="X137" s="93">
        <f>SUM(J137:J139,M137:M139,Q137:Q139,T137:T139,W137)</f>
        <v>61.79</v>
      </c>
      <c r="Y137" s="94">
        <f>Y134+1</f>
        <v>44</v>
      </c>
    </row>
    <row r="138" spans="2:25" ht="12.75">
      <c r="B138" s="61"/>
      <c r="C138" s="62"/>
      <c r="D138" s="91">
        <v>2</v>
      </c>
      <c r="E138" s="91">
        <v>6515</v>
      </c>
      <c r="F138" s="62" t="s">
        <v>119</v>
      </c>
      <c r="G138" s="63" t="s">
        <v>120</v>
      </c>
      <c r="H138" s="116">
        <v>0</v>
      </c>
      <c r="I138" s="117" t="s">
        <v>116</v>
      </c>
      <c r="J138" s="152">
        <f t="shared" si="8"/>
        <v>0</v>
      </c>
      <c r="K138" s="120">
        <v>0</v>
      </c>
      <c r="L138" s="118">
        <v>38.21</v>
      </c>
      <c r="M138" s="146">
        <f t="shared" si="9"/>
        <v>61.79</v>
      </c>
      <c r="N138" s="153">
        <v>0</v>
      </c>
      <c r="O138" s="118">
        <v>0</v>
      </c>
      <c r="P138" s="154">
        <v>0</v>
      </c>
      <c r="Q138" s="70">
        <f t="shared" si="10"/>
        <v>0</v>
      </c>
      <c r="R138" s="153">
        <v>0</v>
      </c>
      <c r="S138" s="118">
        <v>0</v>
      </c>
      <c r="T138" s="70">
        <f t="shared" si="11"/>
        <v>0</v>
      </c>
      <c r="U138" s="116"/>
      <c r="V138" s="117"/>
      <c r="W138" s="152"/>
      <c r="X138" s="93"/>
      <c r="Y138" s="78"/>
    </row>
    <row r="139" spans="2:25" ht="12.75">
      <c r="B139" s="134"/>
      <c r="C139" s="136"/>
      <c r="D139" s="135">
        <v>3</v>
      </c>
      <c r="E139" s="135">
        <v>4052</v>
      </c>
      <c r="F139" s="136" t="s">
        <v>87</v>
      </c>
      <c r="G139" s="137" t="s">
        <v>283</v>
      </c>
      <c r="H139" s="138">
        <v>0</v>
      </c>
      <c r="I139" s="139" t="s">
        <v>116</v>
      </c>
      <c r="J139" s="156">
        <f t="shared" si="8"/>
        <v>0</v>
      </c>
      <c r="K139" s="140">
        <v>0</v>
      </c>
      <c r="L139" s="129" t="s">
        <v>116</v>
      </c>
      <c r="M139" s="156">
        <f t="shared" si="9"/>
        <v>0</v>
      </c>
      <c r="N139" s="160">
        <v>0</v>
      </c>
      <c r="O139" s="129">
        <v>0</v>
      </c>
      <c r="P139" s="161">
        <v>0</v>
      </c>
      <c r="Q139" s="130">
        <f t="shared" si="10"/>
        <v>0</v>
      </c>
      <c r="R139" s="160">
        <v>0</v>
      </c>
      <c r="S139" s="129">
        <v>0</v>
      </c>
      <c r="T139" s="130">
        <f t="shared" si="11"/>
        <v>0</v>
      </c>
      <c r="U139" s="138"/>
      <c r="V139" s="139"/>
      <c r="W139" s="156"/>
      <c r="X139" s="141"/>
      <c r="Y139" s="132"/>
    </row>
    <row r="140" spans="2:25" ht="12.75">
      <c r="B140" s="61">
        <v>9016</v>
      </c>
      <c r="C140" s="62" t="s">
        <v>356</v>
      </c>
      <c r="D140" s="91">
        <v>1</v>
      </c>
      <c r="E140" s="91">
        <v>4045</v>
      </c>
      <c r="F140" s="62" t="s">
        <v>232</v>
      </c>
      <c r="G140" s="63" t="s">
        <v>233</v>
      </c>
      <c r="H140" s="116">
        <v>0</v>
      </c>
      <c r="I140" s="117">
        <v>38.18</v>
      </c>
      <c r="J140" s="152">
        <f>IF(OR(I140="снят",I140="н/я",I140="н/ф",I140="",I140=0),0,120-H140-I140)</f>
        <v>81.82</v>
      </c>
      <c r="K140" s="120">
        <v>5</v>
      </c>
      <c r="L140" s="118">
        <v>39</v>
      </c>
      <c r="M140" s="152">
        <f>IF(OR(L140="снят",L140="н/я",L140="н/ф",L140="",L140=0),0,100-K140-L140)</f>
        <v>56</v>
      </c>
      <c r="N140" s="153">
        <v>0</v>
      </c>
      <c r="O140" s="118">
        <v>0</v>
      </c>
      <c r="P140" s="154">
        <v>0</v>
      </c>
      <c r="Q140" s="119">
        <f>IF(OR(N140="снят",N140="н/я",N140="н/ф",N140=""),0,O140+P140)</f>
        <v>0</v>
      </c>
      <c r="R140" s="153">
        <v>0</v>
      </c>
      <c r="S140" s="118">
        <v>0</v>
      </c>
      <c r="T140" s="119">
        <f>IF(OR(R140="снят",R140="н/я",R140="н/ф",R140=""),0,S140)</f>
        <v>0</v>
      </c>
      <c r="U140" s="116">
        <v>0</v>
      </c>
      <c r="V140" s="117">
        <v>0</v>
      </c>
      <c r="W140" s="152">
        <f>IF(OR(V140="снят",V140="н/я",V140="н/ф",V140="",V140=0),0,360-U140-V140)</f>
        <v>0</v>
      </c>
      <c r="X140" s="93">
        <f>SUM(J140:J142,M140:M142,Q140:Q142,T140:T142,W140)</f>
        <v>203.06</v>
      </c>
      <c r="Y140" s="94" t="s">
        <v>368</v>
      </c>
    </row>
    <row r="141" spans="2:25" ht="12.75">
      <c r="B141" s="61"/>
      <c r="C141" s="62"/>
      <c r="D141" s="91">
        <v>2</v>
      </c>
      <c r="E141" s="91">
        <v>6534</v>
      </c>
      <c r="F141" s="62" t="s">
        <v>117</v>
      </c>
      <c r="G141" s="63" t="s">
        <v>118</v>
      </c>
      <c r="H141" s="116">
        <v>20</v>
      </c>
      <c r="I141" s="117">
        <v>34.76</v>
      </c>
      <c r="J141" s="152">
        <f>IF(OR(I141="снят",I141="н/я",I141="н/ф",I141="",I141=0),0,120-H141-I141)</f>
        <v>65.24000000000001</v>
      </c>
      <c r="K141" s="120">
        <v>0</v>
      </c>
      <c r="L141" s="118" t="s">
        <v>116</v>
      </c>
      <c r="M141" s="146">
        <f>IF(OR(L141="снят",L141="н/я",L141="н/ф",L141="",L141=0),0,100-K141-L141)</f>
        <v>0</v>
      </c>
      <c r="N141" s="153">
        <v>0</v>
      </c>
      <c r="O141" s="118">
        <v>0</v>
      </c>
      <c r="P141" s="154">
        <v>0</v>
      </c>
      <c r="Q141" s="70">
        <f>IF(OR(N141="снят",N141="н/я",N141="н/ф",N141=""),0,O141+P141)</f>
        <v>0</v>
      </c>
      <c r="R141" s="153">
        <v>0</v>
      </c>
      <c r="S141" s="118">
        <v>0</v>
      </c>
      <c r="T141" s="70">
        <f>IF(OR(R141="снят",R141="н/я",R141="н/ф",R141=""),0,S141)</f>
        <v>0</v>
      </c>
      <c r="U141" s="116"/>
      <c r="V141" s="117"/>
      <c r="W141" s="152"/>
      <c r="X141" s="93"/>
      <c r="Y141" s="78"/>
    </row>
    <row r="142" spans="2:25" ht="12.75">
      <c r="B142" s="134"/>
      <c r="C142" s="136"/>
      <c r="D142" s="135">
        <v>3</v>
      </c>
      <c r="E142" s="135">
        <v>4016</v>
      </c>
      <c r="F142" s="136" t="s">
        <v>276</v>
      </c>
      <c r="G142" s="137" t="s">
        <v>277</v>
      </c>
      <c r="H142" s="138">
        <v>0</v>
      </c>
      <c r="I142" s="139" t="s">
        <v>132</v>
      </c>
      <c r="J142" s="156">
        <f>IF(OR(I142="снят",I142="н/я",I142="н/ф",I142="",I142=0),0,120-H142-I142)</f>
        <v>0</v>
      </c>
      <c r="K142" s="140">
        <v>0</v>
      </c>
      <c r="L142" s="129" t="s">
        <v>132</v>
      </c>
      <c r="M142" s="156">
        <f>IF(OR(L142="снят",L142="н/я",L142="н/ф",L142="",L142=0),0,100-K142-L142)</f>
        <v>0</v>
      </c>
      <c r="N142" s="160">
        <v>0</v>
      </c>
      <c r="O142" s="129">
        <v>0</v>
      </c>
      <c r="P142" s="161">
        <v>0</v>
      </c>
      <c r="Q142" s="130">
        <f>IF(OR(N142="снят",N142="н/я",N142="н/ф",N142=""),0,O142+P142)</f>
        <v>0</v>
      </c>
      <c r="R142" s="160">
        <v>0</v>
      </c>
      <c r="S142" s="129">
        <v>0</v>
      </c>
      <c r="T142" s="130">
        <f>IF(OR(R142="снят",R142="н/я",R142="н/ф",R142=""),0,S142)</f>
        <v>0</v>
      </c>
      <c r="U142" s="138"/>
      <c r="V142" s="139"/>
      <c r="W142" s="156"/>
      <c r="X142" s="141"/>
      <c r="Y142" s="132"/>
    </row>
    <row r="143" spans="2:25" ht="13.5" thickBot="1">
      <c r="B143" s="79"/>
      <c r="C143" s="80"/>
      <c r="D143" s="80"/>
      <c r="E143" s="80"/>
      <c r="F143" s="80"/>
      <c r="G143" s="81"/>
      <c r="H143" s="82"/>
      <c r="I143" s="80"/>
      <c r="J143" s="83"/>
      <c r="K143" s="82"/>
      <c r="L143" s="80"/>
      <c r="M143" s="83"/>
      <c r="N143" s="82"/>
      <c r="O143" s="80"/>
      <c r="P143" s="81"/>
      <c r="Q143" s="83"/>
      <c r="R143" s="82"/>
      <c r="S143" s="80"/>
      <c r="T143" s="83"/>
      <c r="U143" s="82"/>
      <c r="V143" s="80"/>
      <c r="W143" s="83"/>
      <c r="X143" s="84"/>
      <c r="Y143" s="85"/>
    </row>
  </sheetData>
  <sheetProtection/>
  <mergeCells count="14">
    <mergeCell ref="B6:B7"/>
    <mergeCell ref="C6:C7"/>
    <mergeCell ref="D6:D7"/>
    <mergeCell ref="E6:E7"/>
    <mergeCell ref="F6:F7"/>
    <mergeCell ref="G6:G7"/>
    <mergeCell ref="Y6:Y7"/>
    <mergeCell ref="Z6:Z7"/>
    <mergeCell ref="H6:J6"/>
    <mergeCell ref="K6:M6"/>
    <mergeCell ref="N6:Q6"/>
    <mergeCell ref="R6:T6"/>
    <mergeCell ref="U6:W6"/>
    <mergeCell ref="X6:X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T47"/>
  <sheetViews>
    <sheetView zoomScalePageLayoutView="0" workbookViewId="0" topLeftCell="D7">
      <selection activeCell="U24" sqref="U24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8.875" style="38" bestFit="1" customWidth="1"/>
    <col min="5" max="5" width="34.625" style="38" bestFit="1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">
        <v>15</v>
      </c>
      <c r="E3" s="44"/>
    </row>
    <row r="4" spans="2:15" s="37" customFormat="1" ht="12.75">
      <c r="B4" s="45" t="s">
        <v>57</v>
      </c>
      <c r="E4" s="46"/>
      <c r="F4" s="47" t="s">
        <v>16</v>
      </c>
      <c r="G4" s="48">
        <v>157</v>
      </c>
      <c r="H4" s="48" t="s">
        <v>17</v>
      </c>
      <c r="I4" s="49">
        <v>39</v>
      </c>
      <c r="J4" s="47" t="s">
        <v>16</v>
      </c>
      <c r="K4" s="48">
        <v>169</v>
      </c>
      <c r="L4" s="48" t="s">
        <v>17</v>
      </c>
      <c r="M4" s="49">
        <v>40</v>
      </c>
      <c r="N4" s="50"/>
      <c r="O4" s="50"/>
    </row>
    <row r="5" spans="5:15" s="37" customFormat="1" ht="13.5" thickBot="1">
      <c r="E5" s="44"/>
      <c r="F5" s="51" t="s">
        <v>18</v>
      </c>
      <c r="G5" s="52">
        <v>4</v>
      </c>
      <c r="H5" s="52" t="s">
        <v>19</v>
      </c>
      <c r="I5" s="53">
        <v>59</v>
      </c>
      <c r="J5" s="51" t="s">
        <v>18</v>
      </c>
      <c r="K5" s="54">
        <v>4.2</v>
      </c>
      <c r="L5" s="52" t="s">
        <v>19</v>
      </c>
      <c r="M5" s="55">
        <v>60</v>
      </c>
      <c r="N5" s="50"/>
      <c r="O5" s="50"/>
    </row>
    <row r="6" spans="2:20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24</v>
      </c>
      <c r="G6" s="193"/>
      <c r="H6" s="193"/>
      <c r="I6" s="194"/>
      <c r="J6" s="195" t="s">
        <v>25</v>
      </c>
      <c r="K6" s="193"/>
      <c r="L6" s="193"/>
      <c r="M6" s="196"/>
      <c r="N6" s="176" t="s">
        <v>26</v>
      </c>
      <c r="O6" s="178" t="s">
        <v>27</v>
      </c>
      <c r="P6" s="174" t="s">
        <v>28</v>
      </c>
      <c r="Q6" s="174" t="s">
        <v>28</v>
      </c>
      <c r="R6" s="181" t="s">
        <v>369</v>
      </c>
      <c r="S6" s="178" t="s">
        <v>370</v>
      </c>
      <c r="T6" s="174" t="s">
        <v>371</v>
      </c>
    </row>
    <row r="7" spans="2:20" ht="34.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59" t="s">
        <v>29</v>
      </c>
      <c r="K7" s="57" t="s">
        <v>30</v>
      </c>
      <c r="L7" s="57" t="s">
        <v>31</v>
      </c>
      <c r="M7" s="60" t="s">
        <v>32</v>
      </c>
      <c r="N7" s="177"/>
      <c r="O7" s="179"/>
      <c r="P7" s="180"/>
      <c r="Q7" s="180"/>
      <c r="R7" s="182"/>
      <c r="S7" s="183"/>
      <c r="T7" s="175"/>
    </row>
    <row r="8" spans="2:20" ht="12.75">
      <c r="B8" s="61">
        <v>6538</v>
      </c>
      <c r="C8" s="62" t="s">
        <v>58</v>
      </c>
      <c r="D8" s="62" t="s">
        <v>47</v>
      </c>
      <c r="E8" s="63" t="s">
        <v>59</v>
      </c>
      <c r="F8" s="64">
        <v>0</v>
      </c>
      <c r="G8" s="65">
        <v>34.73</v>
      </c>
      <c r="H8" s="66">
        <f aca="true" t="shared" si="0" ref="H8:H46">IF(OR(G8="снят",G8="н/я",G8&gt;I$5),120,IF(G8&gt;I$4,G8-I$4,0))</f>
        <v>0</v>
      </c>
      <c r="I8" s="67">
        <f aca="true" t="shared" si="1" ref="I8:I46">IF(H8=120,120,F8+H8)</f>
        <v>0</v>
      </c>
      <c r="J8" s="68">
        <v>0</v>
      </c>
      <c r="K8" s="65">
        <v>32</v>
      </c>
      <c r="L8" s="69">
        <f aca="true" t="shared" si="2" ref="L8:L46">IF(OR(K8="снят",K8="н/я",K8&gt;M$5),100,IF(K8&gt;M$4,K8-M$4,0))</f>
        <v>0</v>
      </c>
      <c r="M8" s="70">
        <f aca="true" t="shared" si="3" ref="M8:M46">IF(L8=100,100,J8+L8)</f>
        <v>0</v>
      </c>
      <c r="N8" s="71">
        <f aca="true" t="shared" si="4" ref="N8:N46">I8+M8</f>
        <v>0</v>
      </c>
      <c r="O8" s="72">
        <f>IF(OR(G8="снят",G8="н/я",G8&gt;I$5,K8="снят",K8="н/я",K8&gt;M$5,AND(G8=0,K8=0)),"—",G8+K8)</f>
        <v>66.72999999999999</v>
      </c>
      <c r="P8" s="73">
        <v>1</v>
      </c>
      <c r="Q8" s="73">
        <f>IF(O8="—","—",1)</f>
        <v>1</v>
      </c>
      <c r="R8" s="165">
        <f aca="true" t="shared" si="5" ref="R8:R46">$G$4/G8</f>
        <v>4.520587388424993</v>
      </c>
      <c r="S8" s="163">
        <f aca="true" t="shared" si="6" ref="S8:S46">$K$4/K8</f>
        <v>5.28125</v>
      </c>
      <c r="T8" s="164" t="s">
        <v>373</v>
      </c>
    </row>
    <row r="9" spans="2:20" ht="12.75">
      <c r="B9" s="61">
        <v>6505</v>
      </c>
      <c r="C9" s="62" t="s">
        <v>58</v>
      </c>
      <c r="D9" s="62" t="s">
        <v>47</v>
      </c>
      <c r="E9" s="63" t="s">
        <v>60</v>
      </c>
      <c r="F9" s="74">
        <v>0</v>
      </c>
      <c r="G9" s="75">
        <v>35.16</v>
      </c>
      <c r="H9" s="69">
        <f t="shared" si="0"/>
        <v>0</v>
      </c>
      <c r="I9" s="70">
        <f t="shared" si="1"/>
        <v>0</v>
      </c>
      <c r="J9" s="76">
        <v>0</v>
      </c>
      <c r="K9" s="75">
        <v>32.19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aca="true" t="shared" si="7" ref="O9:O46">IF(OR(G9="снят",G9="н/я",G9&gt;I$5,K9="снят",K9="н/я",K9&gt;M$5,AND(G9=0,K9=0)),"—",G9+K9)</f>
        <v>67.35</v>
      </c>
      <c r="P9" s="78">
        <f aca="true" t="shared" si="8" ref="P9:P46">P8+1</f>
        <v>2</v>
      </c>
      <c r="Q9" s="78">
        <f>IF(O9="—","—",Q8+1)</f>
        <v>2</v>
      </c>
      <c r="R9" s="165">
        <f t="shared" si="5"/>
        <v>4.465301478953356</v>
      </c>
      <c r="S9" s="166">
        <f t="shared" si="6"/>
        <v>5.250077663870767</v>
      </c>
      <c r="T9" s="167" t="s">
        <v>373</v>
      </c>
    </row>
    <row r="10" spans="2:20" ht="12.75">
      <c r="B10" s="61">
        <v>6524</v>
      </c>
      <c r="C10" s="62" t="s">
        <v>61</v>
      </c>
      <c r="D10" s="62" t="s">
        <v>48</v>
      </c>
      <c r="E10" s="63" t="s">
        <v>62</v>
      </c>
      <c r="F10" s="74">
        <v>0</v>
      </c>
      <c r="G10" s="75">
        <v>34.47</v>
      </c>
      <c r="H10" s="69">
        <f t="shared" si="0"/>
        <v>0</v>
      </c>
      <c r="I10" s="70">
        <f t="shared" si="1"/>
        <v>0</v>
      </c>
      <c r="J10" s="76">
        <v>0</v>
      </c>
      <c r="K10" s="75">
        <v>33.87</v>
      </c>
      <c r="L10" s="69">
        <f t="shared" si="2"/>
        <v>0</v>
      </c>
      <c r="M10" s="70">
        <f t="shared" si="3"/>
        <v>0</v>
      </c>
      <c r="N10" s="77">
        <f t="shared" si="4"/>
        <v>0</v>
      </c>
      <c r="O10" s="72">
        <f t="shared" si="7"/>
        <v>68.34</v>
      </c>
      <c r="P10" s="78">
        <f t="shared" si="8"/>
        <v>3</v>
      </c>
      <c r="Q10" s="78">
        <f aca="true" t="shared" si="9" ref="Q10:Q46">IF(O10="—","—",Q9+1)</f>
        <v>3</v>
      </c>
      <c r="R10" s="165">
        <f t="shared" si="5"/>
        <v>4.554685233536409</v>
      </c>
      <c r="S10" s="166">
        <f t="shared" si="6"/>
        <v>4.989666371420136</v>
      </c>
      <c r="T10" s="167" t="s">
        <v>373</v>
      </c>
    </row>
    <row r="11" spans="2:20" ht="12.75">
      <c r="B11" s="61">
        <v>6501</v>
      </c>
      <c r="C11" s="62" t="s">
        <v>63</v>
      </c>
      <c r="D11" s="62" t="s">
        <v>48</v>
      </c>
      <c r="E11" s="63" t="s">
        <v>64</v>
      </c>
      <c r="F11" s="74">
        <v>0</v>
      </c>
      <c r="G11" s="75">
        <v>36.12</v>
      </c>
      <c r="H11" s="69">
        <f t="shared" si="0"/>
        <v>0</v>
      </c>
      <c r="I11" s="70">
        <f t="shared" si="1"/>
        <v>0</v>
      </c>
      <c r="J11" s="76">
        <v>0</v>
      </c>
      <c r="K11" s="75">
        <v>33.03</v>
      </c>
      <c r="L11" s="69">
        <f t="shared" si="2"/>
        <v>0</v>
      </c>
      <c r="M11" s="70">
        <f t="shared" si="3"/>
        <v>0</v>
      </c>
      <c r="N11" s="77">
        <f t="shared" si="4"/>
        <v>0</v>
      </c>
      <c r="O11" s="72">
        <f t="shared" si="7"/>
        <v>69.15</v>
      </c>
      <c r="P11" s="78">
        <f t="shared" si="8"/>
        <v>4</v>
      </c>
      <c r="Q11" s="78">
        <f t="shared" si="9"/>
        <v>4</v>
      </c>
      <c r="R11" s="165">
        <f t="shared" si="5"/>
        <v>4.346622369878184</v>
      </c>
      <c r="S11" s="166">
        <f t="shared" si="6"/>
        <v>5.116560702391765</v>
      </c>
      <c r="T11" s="167" t="s">
        <v>373</v>
      </c>
    </row>
    <row r="12" spans="2:20" ht="12.75">
      <c r="B12" s="61">
        <v>6513</v>
      </c>
      <c r="C12" s="62" t="s">
        <v>65</v>
      </c>
      <c r="D12" s="62" t="s">
        <v>47</v>
      </c>
      <c r="E12" s="63" t="s">
        <v>66</v>
      </c>
      <c r="F12" s="74">
        <v>0</v>
      </c>
      <c r="G12" s="75">
        <v>33.98</v>
      </c>
      <c r="H12" s="69">
        <f t="shared" si="0"/>
        <v>0</v>
      </c>
      <c r="I12" s="70">
        <f t="shared" si="1"/>
        <v>0</v>
      </c>
      <c r="J12" s="76">
        <v>0</v>
      </c>
      <c r="K12" s="75">
        <v>35.97</v>
      </c>
      <c r="L12" s="69">
        <f t="shared" si="2"/>
        <v>0</v>
      </c>
      <c r="M12" s="70">
        <f t="shared" si="3"/>
        <v>0</v>
      </c>
      <c r="N12" s="77">
        <f t="shared" si="4"/>
        <v>0</v>
      </c>
      <c r="O12" s="72">
        <f t="shared" si="7"/>
        <v>69.94999999999999</v>
      </c>
      <c r="P12" s="78">
        <f t="shared" si="8"/>
        <v>5</v>
      </c>
      <c r="Q12" s="78">
        <f t="shared" si="9"/>
        <v>5</v>
      </c>
      <c r="R12" s="165">
        <f t="shared" si="5"/>
        <v>4.620364920541496</v>
      </c>
      <c r="S12" s="166">
        <f t="shared" si="6"/>
        <v>4.698359744231304</v>
      </c>
      <c r="T12" s="167" t="s">
        <v>372</v>
      </c>
    </row>
    <row r="13" spans="2:20" ht="12.75">
      <c r="B13" s="61">
        <v>6528</v>
      </c>
      <c r="C13" s="62" t="s">
        <v>67</v>
      </c>
      <c r="D13" s="62" t="s">
        <v>47</v>
      </c>
      <c r="E13" s="63" t="s">
        <v>68</v>
      </c>
      <c r="F13" s="74">
        <v>0</v>
      </c>
      <c r="G13" s="75">
        <v>38</v>
      </c>
      <c r="H13" s="69">
        <f t="shared" si="0"/>
        <v>0</v>
      </c>
      <c r="I13" s="70">
        <f t="shared" si="1"/>
        <v>0</v>
      </c>
      <c r="J13" s="76">
        <v>0</v>
      </c>
      <c r="K13" s="75">
        <v>35.19</v>
      </c>
      <c r="L13" s="69">
        <f t="shared" si="2"/>
        <v>0</v>
      </c>
      <c r="M13" s="70">
        <f t="shared" si="3"/>
        <v>0</v>
      </c>
      <c r="N13" s="77">
        <f t="shared" si="4"/>
        <v>0</v>
      </c>
      <c r="O13" s="72">
        <f t="shared" si="7"/>
        <v>73.19</v>
      </c>
      <c r="P13" s="78">
        <f t="shared" si="8"/>
        <v>6</v>
      </c>
      <c r="Q13" s="78">
        <f t="shared" si="9"/>
        <v>6</v>
      </c>
      <c r="R13" s="165">
        <f t="shared" si="5"/>
        <v>4.131578947368421</v>
      </c>
      <c r="S13" s="166">
        <f t="shared" si="6"/>
        <v>4.8025007104291</v>
      </c>
      <c r="T13" s="167" t="s">
        <v>373</v>
      </c>
    </row>
    <row r="14" spans="2:20" ht="12.75">
      <c r="B14" s="61">
        <v>6526</v>
      </c>
      <c r="C14" s="62" t="s">
        <v>69</v>
      </c>
      <c r="D14" s="62" t="s">
        <v>49</v>
      </c>
      <c r="E14" s="63" t="s">
        <v>70</v>
      </c>
      <c r="F14" s="74">
        <v>0</v>
      </c>
      <c r="G14" s="75">
        <v>38.2</v>
      </c>
      <c r="H14" s="69">
        <f t="shared" si="0"/>
        <v>0</v>
      </c>
      <c r="I14" s="70">
        <f t="shared" si="1"/>
        <v>0</v>
      </c>
      <c r="J14" s="76">
        <v>0</v>
      </c>
      <c r="K14" s="75">
        <v>35.31</v>
      </c>
      <c r="L14" s="69">
        <f t="shared" si="2"/>
        <v>0</v>
      </c>
      <c r="M14" s="70">
        <f t="shared" si="3"/>
        <v>0</v>
      </c>
      <c r="N14" s="77">
        <f t="shared" si="4"/>
        <v>0</v>
      </c>
      <c r="O14" s="72">
        <f t="shared" si="7"/>
        <v>73.51</v>
      </c>
      <c r="P14" s="78">
        <f t="shared" si="8"/>
        <v>7</v>
      </c>
      <c r="Q14" s="78">
        <f t="shared" si="9"/>
        <v>7</v>
      </c>
      <c r="R14" s="165">
        <f t="shared" si="5"/>
        <v>4.109947643979058</v>
      </c>
      <c r="S14" s="166">
        <f t="shared" si="6"/>
        <v>4.786179552534692</v>
      </c>
      <c r="T14" s="167" t="s">
        <v>373</v>
      </c>
    </row>
    <row r="15" spans="2:20" ht="12.75">
      <c r="B15" s="61">
        <v>6506</v>
      </c>
      <c r="C15" s="62" t="s">
        <v>71</v>
      </c>
      <c r="D15" s="62" t="s">
        <v>50</v>
      </c>
      <c r="E15" s="63" t="s">
        <v>72</v>
      </c>
      <c r="F15" s="74">
        <v>0</v>
      </c>
      <c r="G15" s="75">
        <v>38.21</v>
      </c>
      <c r="H15" s="69">
        <f t="shared" si="0"/>
        <v>0</v>
      </c>
      <c r="I15" s="70">
        <f t="shared" si="1"/>
        <v>0</v>
      </c>
      <c r="J15" s="76">
        <v>0</v>
      </c>
      <c r="K15" s="75">
        <v>36.22</v>
      </c>
      <c r="L15" s="69">
        <f t="shared" si="2"/>
        <v>0</v>
      </c>
      <c r="M15" s="70">
        <f t="shared" si="3"/>
        <v>0</v>
      </c>
      <c r="N15" s="77">
        <f t="shared" si="4"/>
        <v>0</v>
      </c>
      <c r="O15" s="72">
        <f t="shared" si="7"/>
        <v>74.43</v>
      </c>
      <c r="P15" s="78">
        <f t="shared" si="8"/>
        <v>8</v>
      </c>
      <c r="Q15" s="78">
        <f t="shared" si="9"/>
        <v>8</v>
      </c>
      <c r="R15" s="165">
        <f t="shared" si="5"/>
        <v>4.10887202303062</v>
      </c>
      <c r="S15" s="166">
        <f t="shared" si="6"/>
        <v>4.665930425179459</v>
      </c>
      <c r="T15" s="167" t="s">
        <v>372</v>
      </c>
    </row>
    <row r="16" spans="2:20" ht="12.75">
      <c r="B16" s="61">
        <v>6533</v>
      </c>
      <c r="C16" s="62" t="s">
        <v>73</v>
      </c>
      <c r="D16" s="62" t="s">
        <v>48</v>
      </c>
      <c r="E16" s="63" t="s">
        <v>74</v>
      </c>
      <c r="F16" s="74">
        <v>0</v>
      </c>
      <c r="G16" s="75">
        <v>39.44</v>
      </c>
      <c r="H16" s="69">
        <f t="shared" si="0"/>
        <v>0.4399999999999977</v>
      </c>
      <c r="I16" s="70">
        <f t="shared" si="1"/>
        <v>0.4399999999999977</v>
      </c>
      <c r="J16" s="76">
        <v>0</v>
      </c>
      <c r="K16" s="75">
        <v>35.5</v>
      </c>
      <c r="L16" s="69">
        <f t="shared" si="2"/>
        <v>0</v>
      </c>
      <c r="M16" s="70">
        <f t="shared" si="3"/>
        <v>0</v>
      </c>
      <c r="N16" s="77">
        <f t="shared" si="4"/>
        <v>0.4399999999999977</v>
      </c>
      <c r="O16" s="72">
        <f t="shared" si="7"/>
        <v>74.94</v>
      </c>
      <c r="P16" s="78">
        <f t="shared" si="8"/>
        <v>9</v>
      </c>
      <c r="Q16" s="78">
        <f t="shared" si="9"/>
        <v>9</v>
      </c>
      <c r="R16" s="165">
        <f t="shared" si="5"/>
        <v>3.9807302231237327</v>
      </c>
      <c r="S16" s="166">
        <f t="shared" si="6"/>
        <v>4.76056338028169</v>
      </c>
      <c r="T16" s="167" t="s">
        <v>372</v>
      </c>
    </row>
    <row r="17" spans="2:20" ht="12.75">
      <c r="B17" s="61">
        <v>6523</v>
      </c>
      <c r="C17" s="62" t="s">
        <v>65</v>
      </c>
      <c r="D17" s="62" t="s">
        <v>47</v>
      </c>
      <c r="E17" s="63" t="s">
        <v>75</v>
      </c>
      <c r="F17" s="74">
        <v>5</v>
      </c>
      <c r="G17" s="75">
        <v>38.26</v>
      </c>
      <c r="H17" s="69">
        <f t="shared" si="0"/>
        <v>0</v>
      </c>
      <c r="I17" s="70">
        <f t="shared" si="1"/>
        <v>5</v>
      </c>
      <c r="J17" s="76">
        <v>0</v>
      </c>
      <c r="K17" s="75">
        <v>32.35</v>
      </c>
      <c r="L17" s="69">
        <f t="shared" si="2"/>
        <v>0</v>
      </c>
      <c r="M17" s="70">
        <f t="shared" si="3"/>
        <v>0</v>
      </c>
      <c r="N17" s="77">
        <f t="shared" si="4"/>
        <v>5</v>
      </c>
      <c r="O17" s="72">
        <f t="shared" si="7"/>
        <v>70.61</v>
      </c>
      <c r="P17" s="78">
        <f t="shared" si="8"/>
        <v>10</v>
      </c>
      <c r="Q17" s="78">
        <f t="shared" si="9"/>
        <v>10</v>
      </c>
      <c r="R17" s="165">
        <f t="shared" si="5"/>
        <v>4.103502352326189</v>
      </c>
      <c r="S17" s="166">
        <f t="shared" si="6"/>
        <v>5.224111282843895</v>
      </c>
      <c r="T17" s="167">
        <v>1</v>
      </c>
    </row>
    <row r="18" spans="2:20" ht="12.75">
      <c r="B18" s="61">
        <v>6512</v>
      </c>
      <c r="C18" s="62" t="s">
        <v>76</v>
      </c>
      <c r="D18" s="62" t="s">
        <v>48</v>
      </c>
      <c r="E18" s="63" t="s">
        <v>77</v>
      </c>
      <c r="F18" s="74">
        <v>5</v>
      </c>
      <c r="G18" s="75">
        <v>38.02</v>
      </c>
      <c r="H18" s="69">
        <f t="shared" si="0"/>
        <v>0</v>
      </c>
      <c r="I18" s="70">
        <f t="shared" si="1"/>
        <v>5</v>
      </c>
      <c r="J18" s="76">
        <v>0</v>
      </c>
      <c r="K18" s="75">
        <v>36.63</v>
      </c>
      <c r="L18" s="69">
        <f t="shared" si="2"/>
        <v>0</v>
      </c>
      <c r="M18" s="70">
        <f t="shared" si="3"/>
        <v>0</v>
      </c>
      <c r="N18" s="77">
        <f t="shared" si="4"/>
        <v>5</v>
      </c>
      <c r="O18" s="72">
        <f t="shared" si="7"/>
        <v>74.65</v>
      </c>
      <c r="P18" s="78">
        <f t="shared" si="8"/>
        <v>11</v>
      </c>
      <c r="Q18" s="78">
        <f t="shared" si="9"/>
        <v>11</v>
      </c>
      <c r="R18" s="165">
        <f t="shared" si="5"/>
        <v>4.1294055760126245</v>
      </c>
      <c r="S18" s="166">
        <f t="shared" si="6"/>
        <v>4.613704613704614</v>
      </c>
      <c r="T18" s="167">
        <v>1</v>
      </c>
    </row>
    <row r="19" spans="2:20" ht="12.75">
      <c r="B19" s="61">
        <v>6508</v>
      </c>
      <c r="C19" s="62" t="s">
        <v>78</v>
      </c>
      <c r="D19" s="62" t="s">
        <v>47</v>
      </c>
      <c r="E19" s="63" t="s">
        <v>79</v>
      </c>
      <c r="F19" s="74">
        <v>5</v>
      </c>
      <c r="G19" s="75">
        <v>39.31</v>
      </c>
      <c r="H19" s="69">
        <f t="shared" si="0"/>
        <v>0.3100000000000023</v>
      </c>
      <c r="I19" s="70">
        <f t="shared" si="1"/>
        <v>5.310000000000002</v>
      </c>
      <c r="J19" s="76">
        <v>0</v>
      </c>
      <c r="K19" s="75">
        <v>36.1</v>
      </c>
      <c r="L19" s="69">
        <f t="shared" si="2"/>
        <v>0</v>
      </c>
      <c r="M19" s="70">
        <f t="shared" si="3"/>
        <v>0</v>
      </c>
      <c r="N19" s="77">
        <f t="shared" si="4"/>
        <v>5.310000000000002</v>
      </c>
      <c r="O19" s="72">
        <f t="shared" si="7"/>
        <v>75.41</v>
      </c>
      <c r="P19" s="78">
        <f t="shared" si="8"/>
        <v>12</v>
      </c>
      <c r="Q19" s="78">
        <f t="shared" si="9"/>
        <v>12</v>
      </c>
      <c r="R19" s="165">
        <f t="shared" si="5"/>
        <v>3.9938946832866953</v>
      </c>
      <c r="S19" s="166">
        <f t="shared" si="6"/>
        <v>4.6814404432132966</v>
      </c>
      <c r="T19" s="167">
        <v>1</v>
      </c>
    </row>
    <row r="20" spans="2:20" ht="12.75">
      <c r="B20" s="61">
        <v>6507</v>
      </c>
      <c r="C20" s="62" t="s">
        <v>80</v>
      </c>
      <c r="D20" s="62" t="s">
        <v>51</v>
      </c>
      <c r="E20" s="63" t="s">
        <v>81</v>
      </c>
      <c r="F20" s="74">
        <v>5</v>
      </c>
      <c r="G20" s="75">
        <v>40.01</v>
      </c>
      <c r="H20" s="69">
        <f t="shared" si="0"/>
        <v>1.009999999999998</v>
      </c>
      <c r="I20" s="70">
        <f t="shared" si="1"/>
        <v>6.009999999999998</v>
      </c>
      <c r="J20" s="76">
        <v>0</v>
      </c>
      <c r="K20" s="75">
        <v>33.43</v>
      </c>
      <c r="L20" s="69">
        <f t="shared" si="2"/>
        <v>0</v>
      </c>
      <c r="M20" s="70">
        <f t="shared" si="3"/>
        <v>0</v>
      </c>
      <c r="N20" s="77">
        <f t="shared" si="4"/>
        <v>6.009999999999998</v>
      </c>
      <c r="O20" s="72">
        <f t="shared" si="7"/>
        <v>73.44</v>
      </c>
      <c r="P20" s="78">
        <f t="shared" si="8"/>
        <v>13</v>
      </c>
      <c r="Q20" s="78">
        <f t="shared" si="9"/>
        <v>13</v>
      </c>
      <c r="R20" s="165">
        <f t="shared" si="5"/>
        <v>3.9240189952511875</v>
      </c>
      <c r="S20" s="166">
        <f t="shared" si="6"/>
        <v>5.055339515405325</v>
      </c>
      <c r="T20" s="167">
        <v>1</v>
      </c>
    </row>
    <row r="21" spans="2:20" ht="12.75">
      <c r="B21" s="61">
        <v>6522</v>
      </c>
      <c r="C21" s="62" t="s">
        <v>82</v>
      </c>
      <c r="D21" s="62" t="s">
        <v>48</v>
      </c>
      <c r="E21" s="63" t="s">
        <v>83</v>
      </c>
      <c r="F21" s="74">
        <v>0</v>
      </c>
      <c r="G21" s="75">
        <v>44.97</v>
      </c>
      <c r="H21" s="69">
        <f t="shared" si="0"/>
        <v>5.969999999999999</v>
      </c>
      <c r="I21" s="70">
        <f t="shared" si="1"/>
        <v>5.969999999999999</v>
      </c>
      <c r="J21" s="76">
        <v>0</v>
      </c>
      <c r="K21" s="75">
        <v>40.53</v>
      </c>
      <c r="L21" s="69">
        <f t="shared" si="2"/>
        <v>0.5300000000000011</v>
      </c>
      <c r="M21" s="70">
        <f t="shared" si="3"/>
        <v>0.5300000000000011</v>
      </c>
      <c r="N21" s="77">
        <f t="shared" si="4"/>
        <v>6.5</v>
      </c>
      <c r="O21" s="72">
        <f t="shared" si="7"/>
        <v>85.5</v>
      </c>
      <c r="P21" s="78">
        <f t="shared" si="8"/>
        <v>14</v>
      </c>
      <c r="Q21" s="78">
        <f t="shared" si="9"/>
        <v>14</v>
      </c>
      <c r="R21" s="165">
        <f t="shared" si="5"/>
        <v>3.491216366466533</v>
      </c>
      <c r="S21" s="166">
        <f t="shared" si="6"/>
        <v>4.169750801875154</v>
      </c>
      <c r="T21" s="167">
        <v>2</v>
      </c>
    </row>
    <row r="22" spans="2:20" ht="12.75">
      <c r="B22" s="61">
        <v>6527</v>
      </c>
      <c r="C22" s="62" t="s">
        <v>84</v>
      </c>
      <c r="D22" s="62" t="s">
        <v>47</v>
      </c>
      <c r="E22" s="63" t="s">
        <v>85</v>
      </c>
      <c r="F22" s="74">
        <v>5</v>
      </c>
      <c r="G22" s="75">
        <v>42.71</v>
      </c>
      <c r="H22" s="69">
        <f t="shared" si="0"/>
        <v>3.710000000000001</v>
      </c>
      <c r="I22" s="70">
        <f t="shared" si="1"/>
        <v>8.71</v>
      </c>
      <c r="J22" s="76">
        <v>0</v>
      </c>
      <c r="K22" s="75">
        <v>34.97</v>
      </c>
      <c r="L22" s="69">
        <f t="shared" si="2"/>
        <v>0</v>
      </c>
      <c r="M22" s="70">
        <f t="shared" si="3"/>
        <v>0</v>
      </c>
      <c r="N22" s="77">
        <f t="shared" si="4"/>
        <v>8.71</v>
      </c>
      <c r="O22" s="72">
        <f t="shared" si="7"/>
        <v>77.68</v>
      </c>
      <c r="P22" s="78">
        <f t="shared" si="8"/>
        <v>15</v>
      </c>
      <c r="Q22" s="78">
        <f t="shared" si="9"/>
        <v>15</v>
      </c>
      <c r="R22" s="165">
        <f t="shared" si="5"/>
        <v>3.6759541091079373</v>
      </c>
      <c r="S22" s="166">
        <f t="shared" si="6"/>
        <v>4.83271375464684</v>
      </c>
      <c r="T22" s="167">
        <v>1</v>
      </c>
    </row>
    <row r="23" spans="2:20" ht="12.75">
      <c r="B23" s="61">
        <v>6532</v>
      </c>
      <c r="C23" s="62" t="s">
        <v>61</v>
      </c>
      <c r="D23" s="62" t="s">
        <v>48</v>
      </c>
      <c r="E23" s="63" t="s">
        <v>86</v>
      </c>
      <c r="F23" s="74">
        <v>10</v>
      </c>
      <c r="G23" s="75">
        <v>33.88</v>
      </c>
      <c r="H23" s="69">
        <f t="shared" si="0"/>
        <v>0</v>
      </c>
      <c r="I23" s="70">
        <f t="shared" si="1"/>
        <v>10</v>
      </c>
      <c r="J23" s="76">
        <v>0</v>
      </c>
      <c r="K23" s="75">
        <v>32.69</v>
      </c>
      <c r="L23" s="69">
        <f t="shared" si="2"/>
        <v>0</v>
      </c>
      <c r="M23" s="70">
        <f t="shared" si="3"/>
        <v>0</v>
      </c>
      <c r="N23" s="77">
        <f t="shared" si="4"/>
        <v>10</v>
      </c>
      <c r="O23" s="72">
        <f t="shared" si="7"/>
        <v>66.57</v>
      </c>
      <c r="P23" s="78">
        <f t="shared" si="8"/>
        <v>16</v>
      </c>
      <c r="Q23" s="78">
        <f t="shared" si="9"/>
        <v>16</v>
      </c>
      <c r="R23" s="165">
        <f t="shared" si="5"/>
        <v>4.634002361275088</v>
      </c>
      <c r="S23" s="166">
        <f t="shared" si="6"/>
        <v>5.169776690119303</v>
      </c>
      <c r="T23" s="167">
        <v>2</v>
      </c>
    </row>
    <row r="24" spans="2:20" ht="12.75">
      <c r="B24" s="61">
        <v>6511</v>
      </c>
      <c r="C24" s="62" t="s">
        <v>87</v>
      </c>
      <c r="D24" s="62" t="s">
        <v>52</v>
      </c>
      <c r="E24" s="63" t="s">
        <v>88</v>
      </c>
      <c r="F24" s="74">
        <v>10</v>
      </c>
      <c r="G24" s="75">
        <v>40.47</v>
      </c>
      <c r="H24" s="69">
        <f t="shared" si="0"/>
        <v>1.4699999999999989</v>
      </c>
      <c r="I24" s="70">
        <f t="shared" si="1"/>
        <v>11.469999999999999</v>
      </c>
      <c r="J24" s="76">
        <v>0</v>
      </c>
      <c r="K24" s="75">
        <v>36.5</v>
      </c>
      <c r="L24" s="69">
        <f t="shared" si="2"/>
        <v>0</v>
      </c>
      <c r="M24" s="70">
        <f t="shared" si="3"/>
        <v>0</v>
      </c>
      <c r="N24" s="77">
        <f t="shared" si="4"/>
        <v>11.469999999999999</v>
      </c>
      <c r="O24" s="72">
        <f t="shared" si="7"/>
        <v>76.97</v>
      </c>
      <c r="P24" s="78">
        <f t="shared" si="8"/>
        <v>17</v>
      </c>
      <c r="Q24" s="78">
        <f t="shared" si="9"/>
        <v>17</v>
      </c>
      <c r="R24" s="165">
        <f t="shared" si="5"/>
        <v>3.8794168519891277</v>
      </c>
      <c r="S24" s="166">
        <f t="shared" si="6"/>
        <v>4.63013698630137</v>
      </c>
      <c r="T24" s="167">
        <v>2</v>
      </c>
    </row>
    <row r="25" spans="2:20" ht="12.75">
      <c r="B25" s="61">
        <v>6516</v>
      </c>
      <c r="C25" s="62" t="s">
        <v>89</v>
      </c>
      <c r="D25" s="62" t="s">
        <v>49</v>
      </c>
      <c r="E25" s="63" t="s">
        <v>90</v>
      </c>
      <c r="F25" s="74">
        <v>10</v>
      </c>
      <c r="G25" s="75">
        <v>40.85</v>
      </c>
      <c r="H25" s="69">
        <f t="shared" si="0"/>
        <v>1.8500000000000014</v>
      </c>
      <c r="I25" s="70">
        <f t="shared" si="1"/>
        <v>11.850000000000001</v>
      </c>
      <c r="J25" s="76">
        <v>0</v>
      </c>
      <c r="K25" s="75">
        <v>37.82</v>
      </c>
      <c r="L25" s="69">
        <f t="shared" si="2"/>
        <v>0</v>
      </c>
      <c r="M25" s="70">
        <f t="shared" si="3"/>
        <v>0</v>
      </c>
      <c r="N25" s="77">
        <f t="shared" si="4"/>
        <v>11.850000000000001</v>
      </c>
      <c r="O25" s="72">
        <f t="shared" si="7"/>
        <v>78.67</v>
      </c>
      <c r="P25" s="78">
        <f t="shared" si="8"/>
        <v>18</v>
      </c>
      <c r="Q25" s="78">
        <f t="shared" si="9"/>
        <v>18</v>
      </c>
      <c r="R25" s="165">
        <f t="shared" si="5"/>
        <v>3.843329253365973</v>
      </c>
      <c r="S25" s="166">
        <f t="shared" si="6"/>
        <v>4.46853516657853</v>
      </c>
      <c r="T25" s="167">
        <v>2</v>
      </c>
    </row>
    <row r="26" spans="2:20" ht="12.75">
      <c r="B26" s="61">
        <v>6519</v>
      </c>
      <c r="C26" s="62" t="s">
        <v>91</v>
      </c>
      <c r="D26" s="62" t="s">
        <v>47</v>
      </c>
      <c r="E26" s="63" t="s">
        <v>92</v>
      </c>
      <c r="F26" s="74">
        <v>5</v>
      </c>
      <c r="G26" s="75">
        <v>42.75</v>
      </c>
      <c r="H26" s="69">
        <f t="shared" si="0"/>
        <v>3.75</v>
      </c>
      <c r="I26" s="70">
        <f t="shared" si="1"/>
        <v>8.75</v>
      </c>
      <c r="J26" s="76">
        <v>5</v>
      </c>
      <c r="K26" s="75">
        <v>37.75</v>
      </c>
      <c r="L26" s="69">
        <f t="shared" si="2"/>
        <v>0</v>
      </c>
      <c r="M26" s="70">
        <f t="shared" si="3"/>
        <v>5</v>
      </c>
      <c r="N26" s="77">
        <f t="shared" si="4"/>
        <v>13.75</v>
      </c>
      <c r="O26" s="72">
        <f t="shared" si="7"/>
        <v>80.5</v>
      </c>
      <c r="P26" s="78">
        <f t="shared" si="8"/>
        <v>19</v>
      </c>
      <c r="Q26" s="78">
        <f t="shared" si="9"/>
        <v>19</v>
      </c>
      <c r="R26" s="165">
        <f t="shared" si="5"/>
        <v>3.672514619883041</v>
      </c>
      <c r="S26" s="166">
        <f t="shared" si="6"/>
        <v>4.47682119205298</v>
      </c>
      <c r="T26" s="167">
        <v>2</v>
      </c>
    </row>
    <row r="27" spans="2:20" ht="12.75">
      <c r="B27" s="61">
        <v>6539</v>
      </c>
      <c r="C27" s="62" t="s">
        <v>93</v>
      </c>
      <c r="D27" s="62" t="s">
        <v>47</v>
      </c>
      <c r="E27" s="63" t="s">
        <v>94</v>
      </c>
      <c r="F27" s="74">
        <v>5</v>
      </c>
      <c r="G27" s="75">
        <v>35.51</v>
      </c>
      <c r="H27" s="69">
        <f t="shared" si="0"/>
        <v>0</v>
      </c>
      <c r="I27" s="70">
        <f t="shared" si="1"/>
        <v>5</v>
      </c>
      <c r="J27" s="76">
        <v>10</v>
      </c>
      <c r="K27" s="75">
        <v>33</v>
      </c>
      <c r="L27" s="69">
        <f t="shared" si="2"/>
        <v>0</v>
      </c>
      <c r="M27" s="70">
        <f t="shared" si="3"/>
        <v>10</v>
      </c>
      <c r="N27" s="77">
        <f t="shared" si="4"/>
        <v>15</v>
      </c>
      <c r="O27" s="72">
        <f t="shared" si="7"/>
        <v>68.50999999999999</v>
      </c>
      <c r="P27" s="78">
        <f t="shared" si="8"/>
        <v>20</v>
      </c>
      <c r="Q27" s="78">
        <f t="shared" si="9"/>
        <v>20</v>
      </c>
      <c r="R27" s="165">
        <f t="shared" si="5"/>
        <v>4.421289777527457</v>
      </c>
      <c r="S27" s="166">
        <f t="shared" si="6"/>
        <v>5.121212121212121</v>
      </c>
      <c r="T27" s="167">
        <v>3</v>
      </c>
    </row>
    <row r="28" spans="2:20" ht="12.75">
      <c r="B28" s="61">
        <v>6520</v>
      </c>
      <c r="C28" s="62" t="s">
        <v>95</v>
      </c>
      <c r="D28" s="62" t="s">
        <v>48</v>
      </c>
      <c r="E28" s="63" t="s">
        <v>96</v>
      </c>
      <c r="F28" s="74">
        <v>5</v>
      </c>
      <c r="G28" s="75">
        <v>35.81</v>
      </c>
      <c r="H28" s="69">
        <f t="shared" si="0"/>
        <v>0</v>
      </c>
      <c r="I28" s="70">
        <f t="shared" si="1"/>
        <v>5</v>
      </c>
      <c r="J28" s="76">
        <v>10</v>
      </c>
      <c r="K28" s="75">
        <v>34.82</v>
      </c>
      <c r="L28" s="69">
        <f t="shared" si="2"/>
        <v>0</v>
      </c>
      <c r="M28" s="70">
        <f t="shared" si="3"/>
        <v>10</v>
      </c>
      <c r="N28" s="77">
        <f t="shared" si="4"/>
        <v>15</v>
      </c>
      <c r="O28" s="72">
        <f t="shared" si="7"/>
        <v>70.63</v>
      </c>
      <c r="P28" s="78">
        <f t="shared" si="8"/>
        <v>21</v>
      </c>
      <c r="Q28" s="78">
        <f t="shared" si="9"/>
        <v>21</v>
      </c>
      <c r="R28" s="165">
        <f t="shared" si="5"/>
        <v>4.384250209438704</v>
      </c>
      <c r="S28" s="166">
        <f t="shared" si="6"/>
        <v>4.8535324526134405</v>
      </c>
      <c r="T28" s="167">
        <v>3</v>
      </c>
    </row>
    <row r="29" spans="2:20" ht="12.75">
      <c r="B29" s="61">
        <v>6517</v>
      </c>
      <c r="C29" s="62" t="s">
        <v>97</v>
      </c>
      <c r="D29" s="62" t="s">
        <v>53</v>
      </c>
      <c r="E29" s="63" t="s">
        <v>98</v>
      </c>
      <c r="F29" s="74">
        <v>5</v>
      </c>
      <c r="G29" s="75">
        <v>39.28</v>
      </c>
      <c r="H29" s="69">
        <f t="shared" si="0"/>
        <v>0.28000000000000114</v>
      </c>
      <c r="I29" s="70">
        <f t="shared" si="1"/>
        <v>5.280000000000001</v>
      </c>
      <c r="J29" s="76">
        <v>10</v>
      </c>
      <c r="K29" s="75">
        <v>38.34</v>
      </c>
      <c r="L29" s="69">
        <f t="shared" si="2"/>
        <v>0</v>
      </c>
      <c r="M29" s="70">
        <f t="shared" si="3"/>
        <v>10</v>
      </c>
      <c r="N29" s="77">
        <f t="shared" si="4"/>
        <v>15.280000000000001</v>
      </c>
      <c r="O29" s="72">
        <f t="shared" si="7"/>
        <v>77.62</v>
      </c>
      <c r="P29" s="78">
        <f t="shared" si="8"/>
        <v>22</v>
      </c>
      <c r="Q29" s="78">
        <f t="shared" si="9"/>
        <v>22</v>
      </c>
      <c r="R29" s="165">
        <f t="shared" si="5"/>
        <v>3.9969450101832993</v>
      </c>
      <c r="S29" s="166">
        <f t="shared" si="6"/>
        <v>4.407929055816379</v>
      </c>
      <c r="T29" s="167">
        <v>3</v>
      </c>
    </row>
    <row r="30" spans="2:20" ht="12.75">
      <c r="B30" s="61">
        <v>6509</v>
      </c>
      <c r="C30" s="62" t="s">
        <v>99</v>
      </c>
      <c r="D30" s="62" t="s">
        <v>49</v>
      </c>
      <c r="E30" s="63" t="s">
        <v>100</v>
      </c>
      <c r="F30" s="74">
        <v>5</v>
      </c>
      <c r="G30" s="75">
        <v>40.31</v>
      </c>
      <c r="H30" s="69">
        <f t="shared" si="0"/>
        <v>1.3100000000000023</v>
      </c>
      <c r="I30" s="70">
        <f t="shared" si="1"/>
        <v>6.310000000000002</v>
      </c>
      <c r="J30" s="76">
        <v>10</v>
      </c>
      <c r="K30" s="75">
        <v>35.62</v>
      </c>
      <c r="L30" s="69">
        <f t="shared" si="2"/>
        <v>0</v>
      </c>
      <c r="M30" s="70">
        <f t="shared" si="3"/>
        <v>10</v>
      </c>
      <c r="N30" s="77">
        <f t="shared" si="4"/>
        <v>16.310000000000002</v>
      </c>
      <c r="O30" s="72">
        <f t="shared" si="7"/>
        <v>75.93</v>
      </c>
      <c r="P30" s="78">
        <f t="shared" si="8"/>
        <v>23</v>
      </c>
      <c r="Q30" s="78">
        <f t="shared" si="9"/>
        <v>23</v>
      </c>
      <c r="R30" s="165">
        <f t="shared" si="5"/>
        <v>3.894815182336889</v>
      </c>
      <c r="S30" s="166">
        <f t="shared" si="6"/>
        <v>4.744525547445256</v>
      </c>
      <c r="T30" s="167">
        <v>3</v>
      </c>
    </row>
    <row r="31" spans="2:20" ht="12.75">
      <c r="B31" s="61">
        <v>6529</v>
      </c>
      <c r="C31" s="62" t="s">
        <v>101</v>
      </c>
      <c r="D31" s="62" t="s">
        <v>54</v>
      </c>
      <c r="E31" s="63" t="s">
        <v>102</v>
      </c>
      <c r="F31" s="74">
        <v>15</v>
      </c>
      <c r="G31" s="75">
        <v>41.44</v>
      </c>
      <c r="H31" s="69">
        <f t="shared" si="0"/>
        <v>2.4399999999999977</v>
      </c>
      <c r="I31" s="70">
        <f t="shared" si="1"/>
        <v>17.439999999999998</v>
      </c>
      <c r="J31" s="76">
        <v>0</v>
      </c>
      <c r="K31" s="75">
        <v>34.32</v>
      </c>
      <c r="L31" s="69">
        <f t="shared" si="2"/>
        <v>0</v>
      </c>
      <c r="M31" s="70">
        <f t="shared" si="3"/>
        <v>0</v>
      </c>
      <c r="N31" s="77">
        <f t="shared" si="4"/>
        <v>17.439999999999998</v>
      </c>
      <c r="O31" s="72">
        <f t="shared" si="7"/>
        <v>75.75999999999999</v>
      </c>
      <c r="P31" s="78">
        <f t="shared" si="8"/>
        <v>24</v>
      </c>
      <c r="Q31" s="78">
        <f t="shared" si="9"/>
        <v>24</v>
      </c>
      <c r="R31" s="165">
        <f t="shared" si="5"/>
        <v>3.788610038610039</v>
      </c>
      <c r="S31" s="166">
        <f t="shared" si="6"/>
        <v>4.924242424242424</v>
      </c>
      <c r="T31" s="167">
        <v>3</v>
      </c>
    </row>
    <row r="32" spans="2:20" ht="12.75">
      <c r="B32" s="61">
        <v>6535</v>
      </c>
      <c r="C32" s="62" t="s">
        <v>103</v>
      </c>
      <c r="D32" s="62" t="s">
        <v>50</v>
      </c>
      <c r="E32" s="63" t="s">
        <v>104</v>
      </c>
      <c r="F32" s="74">
        <v>10</v>
      </c>
      <c r="G32" s="75">
        <v>31.91</v>
      </c>
      <c r="H32" s="69">
        <f t="shared" si="0"/>
        <v>0</v>
      </c>
      <c r="I32" s="70">
        <f t="shared" si="1"/>
        <v>10</v>
      </c>
      <c r="J32" s="76">
        <v>10</v>
      </c>
      <c r="K32" s="75">
        <v>33.28</v>
      </c>
      <c r="L32" s="69">
        <f t="shared" si="2"/>
        <v>0</v>
      </c>
      <c r="M32" s="70">
        <f t="shared" si="3"/>
        <v>10</v>
      </c>
      <c r="N32" s="77">
        <f t="shared" si="4"/>
        <v>20</v>
      </c>
      <c r="O32" s="72">
        <f t="shared" si="7"/>
        <v>65.19</v>
      </c>
      <c r="P32" s="78">
        <f t="shared" si="8"/>
        <v>25</v>
      </c>
      <c r="Q32" s="78">
        <f t="shared" si="9"/>
        <v>25</v>
      </c>
      <c r="R32" s="165">
        <f t="shared" si="5"/>
        <v>4.920087746787841</v>
      </c>
      <c r="S32" s="166">
        <f t="shared" si="6"/>
        <v>5.078125</v>
      </c>
      <c r="T32" s="167">
        <v>3</v>
      </c>
    </row>
    <row r="33" spans="2:20" ht="12.75">
      <c r="B33" s="61">
        <v>6503</v>
      </c>
      <c r="C33" s="62" t="s">
        <v>61</v>
      </c>
      <c r="D33" s="62" t="s">
        <v>48</v>
      </c>
      <c r="E33" s="63" t="s">
        <v>105</v>
      </c>
      <c r="F33" s="74">
        <v>10</v>
      </c>
      <c r="G33" s="75">
        <v>35.47</v>
      </c>
      <c r="H33" s="69">
        <f t="shared" si="0"/>
        <v>0</v>
      </c>
      <c r="I33" s="70">
        <f t="shared" si="1"/>
        <v>10</v>
      </c>
      <c r="J33" s="76">
        <v>10</v>
      </c>
      <c r="K33" s="75">
        <v>33.16</v>
      </c>
      <c r="L33" s="69">
        <f t="shared" si="2"/>
        <v>0</v>
      </c>
      <c r="M33" s="70">
        <f t="shared" si="3"/>
        <v>10</v>
      </c>
      <c r="N33" s="77">
        <f t="shared" si="4"/>
        <v>20</v>
      </c>
      <c r="O33" s="72">
        <f t="shared" si="7"/>
        <v>68.63</v>
      </c>
      <c r="P33" s="78">
        <f t="shared" si="8"/>
        <v>26</v>
      </c>
      <c r="Q33" s="78">
        <f t="shared" si="9"/>
        <v>26</v>
      </c>
      <c r="R33" s="165">
        <f t="shared" si="5"/>
        <v>4.4262757259656045</v>
      </c>
      <c r="S33" s="166">
        <f t="shared" si="6"/>
        <v>5.0965018094089265</v>
      </c>
      <c r="T33" s="167">
        <v>3</v>
      </c>
    </row>
    <row r="34" spans="2:20" ht="12.75">
      <c r="B34" s="61">
        <v>6514</v>
      </c>
      <c r="C34" s="62" t="s">
        <v>106</v>
      </c>
      <c r="D34" s="62" t="s">
        <v>55</v>
      </c>
      <c r="E34" s="63" t="s">
        <v>107</v>
      </c>
      <c r="F34" s="74">
        <v>10</v>
      </c>
      <c r="G34" s="75">
        <v>39.15</v>
      </c>
      <c r="H34" s="69">
        <f t="shared" si="0"/>
        <v>0.14999999999999858</v>
      </c>
      <c r="I34" s="70">
        <f t="shared" si="1"/>
        <v>10.149999999999999</v>
      </c>
      <c r="J34" s="76">
        <v>10</v>
      </c>
      <c r="K34" s="75">
        <v>34.53</v>
      </c>
      <c r="L34" s="69">
        <f t="shared" si="2"/>
        <v>0</v>
      </c>
      <c r="M34" s="70">
        <f t="shared" si="3"/>
        <v>10</v>
      </c>
      <c r="N34" s="77">
        <f t="shared" si="4"/>
        <v>20.15</v>
      </c>
      <c r="O34" s="72">
        <f t="shared" si="7"/>
        <v>73.68</v>
      </c>
      <c r="P34" s="78">
        <f t="shared" si="8"/>
        <v>27</v>
      </c>
      <c r="Q34" s="78">
        <f t="shared" si="9"/>
        <v>27</v>
      </c>
      <c r="R34" s="165">
        <f t="shared" si="5"/>
        <v>4.01021711366539</v>
      </c>
      <c r="S34" s="166">
        <f t="shared" si="6"/>
        <v>4.89429481610194</v>
      </c>
      <c r="T34" s="167">
        <v>3</v>
      </c>
    </row>
    <row r="35" spans="2:20" ht="12.75">
      <c r="B35" s="61">
        <v>6530</v>
      </c>
      <c r="C35" s="62" t="s">
        <v>108</v>
      </c>
      <c r="D35" s="62" t="s">
        <v>54</v>
      </c>
      <c r="E35" s="63" t="s">
        <v>109</v>
      </c>
      <c r="F35" s="74">
        <v>10</v>
      </c>
      <c r="G35" s="75">
        <v>44.88</v>
      </c>
      <c r="H35" s="69">
        <f t="shared" si="0"/>
        <v>5.880000000000003</v>
      </c>
      <c r="I35" s="70">
        <f t="shared" si="1"/>
        <v>15.880000000000003</v>
      </c>
      <c r="J35" s="76">
        <v>5</v>
      </c>
      <c r="K35" s="75">
        <v>36.05</v>
      </c>
      <c r="L35" s="69">
        <f t="shared" si="2"/>
        <v>0</v>
      </c>
      <c r="M35" s="70">
        <f t="shared" si="3"/>
        <v>5</v>
      </c>
      <c r="N35" s="77">
        <f t="shared" si="4"/>
        <v>20.880000000000003</v>
      </c>
      <c r="O35" s="72">
        <f t="shared" si="7"/>
        <v>80.93</v>
      </c>
      <c r="P35" s="78">
        <f t="shared" si="8"/>
        <v>28</v>
      </c>
      <c r="Q35" s="78">
        <f t="shared" si="9"/>
        <v>28</v>
      </c>
      <c r="R35" s="165">
        <f t="shared" si="5"/>
        <v>3.498217468805704</v>
      </c>
      <c r="S35" s="166">
        <f t="shared" si="6"/>
        <v>4.687933425797504</v>
      </c>
      <c r="T35" s="167">
        <v>3</v>
      </c>
    </row>
    <row r="36" spans="2:20" ht="12.75">
      <c r="B36" s="61">
        <v>6521</v>
      </c>
      <c r="C36" s="62" t="s">
        <v>110</v>
      </c>
      <c r="D36" s="62" t="s">
        <v>47</v>
      </c>
      <c r="E36" s="63" t="s">
        <v>111</v>
      </c>
      <c r="F36" s="74">
        <v>15</v>
      </c>
      <c r="G36" s="75">
        <v>42.02</v>
      </c>
      <c r="H36" s="69">
        <f t="shared" si="0"/>
        <v>3.020000000000003</v>
      </c>
      <c r="I36" s="70">
        <f t="shared" si="1"/>
        <v>18.020000000000003</v>
      </c>
      <c r="J36" s="76">
        <v>5</v>
      </c>
      <c r="K36" s="75">
        <v>35.38</v>
      </c>
      <c r="L36" s="69">
        <f t="shared" si="2"/>
        <v>0</v>
      </c>
      <c r="M36" s="70">
        <f t="shared" si="3"/>
        <v>5</v>
      </c>
      <c r="N36" s="77">
        <f t="shared" si="4"/>
        <v>23.020000000000003</v>
      </c>
      <c r="O36" s="72">
        <f t="shared" si="7"/>
        <v>77.4</v>
      </c>
      <c r="P36" s="78">
        <f t="shared" si="8"/>
        <v>29</v>
      </c>
      <c r="Q36" s="78">
        <f t="shared" si="9"/>
        <v>29</v>
      </c>
      <c r="R36" s="165">
        <f t="shared" si="5"/>
        <v>3.736316039980961</v>
      </c>
      <c r="S36" s="166">
        <f t="shared" si="6"/>
        <v>4.776710005652911</v>
      </c>
      <c r="T36" s="167">
        <v>3</v>
      </c>
    </row>
    <row r="37" spans="2:20" ht="12.75">
      <c r="B37" s="61">
        <v>6531</v>
      </c>
      <c r="C37" s="62" t="s">
        <v>112</v>
      </c>
      <c r="D37" s="62" t="s">
        <v>55</v>
      </c>
      <c r="E37" s="63" t="s">
        <v>113</v>
      </c>
      <c r="F37" s="74">
        <v>10</v>
      </c>
      <c r="G37" s="75">
        <v>36.24</v>
      </c>
      <c r="H37" s="69">
        <f t="shared" si="0"/>
        <v>0</v>
      </c>
      <c r="I37" s="70">
        <f t="shared" si="1"/>
        <v>10</v>
      </c>
      <c r="J37" s="76">
        <v>15</v>
      </c>
      <c r="K37" s="75">
        <v>33.72</v>
      </c>
      <c r="L37" s="69">
        <f t="shared" si="2"/>
        <v>0</v>
      </c>
      <c r="M37" s="70">
        <f t="shared" si="3"/>
        <v>15</v>
      </c>
      <c r="N37" s="77">
        <f t="shared" si="4"/>
        <v>25</v>
      </c>
      <c r="O37" s="72">
        <f t="shared" si="7"/>
        <v>69.96000000000001</v>
      </c>
      <c r="P37" s="78">
        <f t="shared" si="8"/>
        <v>30</v>
      </c>
      <c r="Q37" s="78">
        <f t="shared" si="9"/>
        <v>30</v>
      </c>
      <c r="R37" s="165">
        <f t="shared" si="5"/>
        <v>4.3322295805739515</v>
      </c>
      <c r="S37" s="166">
        <f t="shared" si="6"/>
        <v>5.011862396204033</v>
      </c>
      <c r="T37" s="167"/>
    </row>
    <row r="38" spans="2:20" ht="12.75">
      <c r="B38" s="61">
        <v>6525</v>
      </c>
      <c r="C38" s="62" t="s">
        <v>114</v>
      </c>
      <c r="D38" s="62" t="s">
        <v>48</v>
      </c>
      <c r="E38" s="63" t="s">
        <v>115</v>
      </c>
      <c r="F38" s="74">
        <v>0</v>
      </c>
      <c r="G38" s="75" t="s">
        <v>116</v>
      </c>
      <c r="H38" s="69">
        <f t="shared" si="0"/>
        <v>120</v>
      </c>
      <c r="I38" s="70">
        <f t="shared" si="1"/>
        <v>120</v>
      </c>
      <c r="J38" s="76">
        <v>0</v>
      </c>
      <c r="K38" s="75">
        <v>35.1</v>
      </c>
      <c r="L38" s="69">
        <f t="shared" si="2"/>
        <v>0</v>
      </c>
      <c r="M38" s="70">
        <f t="shared" si="3"/>
        <v>0</v>
      </c>
      <c r="N38" s="77">
        <f t="shared" si="4"/>
        <v>120</v>
      </c>
      <c r="O38" s="72" t="str">
        <f t="shared" si="7"/>
        <v>—</v>
      </c>
      <c r="P38" s="78">
        <f t="shared" si="8"/>
        <v>31</v>
      </c>
      <c r="Q38" s="78" t="str">
        <f t="shared" si="9"/>
        <v>—</v>
      </c>
      <c r="R38" s="165" t="e">
        <f t="shared" si="5"/>
        <v>#VALUE!</v>
      </c>
      <c r="S38" s="166">
        <f t="shared" si="6"/>
        <v>4.814814814814815</v>
      </c>
      <c r="T38" s="167"/>
    </row>
    <row r="39" spans="2:20" ht="12.75">
      <c r="B39" s="61">
        <v>6534</v>
      </c>
      <c r="C39" s="62" t="s">
        <v>117</v>
      </c>
      <c r="D39" s="62" t="s">
        <v>48</v>
      </c>
      <c r="E39" s="63" t="s">
        <v>118</v>
      </c>
      <c r="F39" s="74">
        <v>20</v>
      </c>
      <c r="G39" s="75">
        <v>34.76</v>
      </c>
      <c r="H39" s="69">
        <f t="shared" si="0"/>
        <v>0</v>
      </c>
      <c r="I39" s="70">
        <f t="shared" si="1"/>
        <v>20</v>
      </c>
      <c r="J39" s="76">
        <v>0</v>
      </c>
      <c r="K39" s="75" t="s">
        <v>116</v>
      </c>
      <c r="L39" s="69">
        <f t="shared" si="2"/>
        <v>100</v>
      </c>
      <c r="M39" s="70">
        <f t="shared" si="3"/>
        <v>100</v>
      </c>
      <c r="N39" s="77">
        <f t="shared" si="4"/>
        <v>120</v>
      </c>
      <c r="O39" s="72" t="str">
        <f t="shared" si="7"/>
        <v>—</v>
      </c>
      <c r="P39" s="78">
        <f t="shared" si="8"/>
        <v>32</v>
      </c>
      <c r="Q39" s="78" t="str">
        <f t="shared" si="9"/>
        <v>—</v>
      </c>
      <c r="R39" s="165">
        <f t="shared" si="5"/>
        <v>4.5166858457997705</v>
      </c>
      <c r="S39" s="166" t="e">
        <f t="shared" si="6"/>
        <v>#VALUE!</v>
      </c>
      <c r="T39" s="167"/>
    </row>
    <row r="40" spans="2:20" ht="12.75">
      <c r="B40" s="61">
        <v>6515</v>
      </c>
      <c r="C40" s="62" t="s">
        <v>119</v>
      </c>
      <c r="D40" s="62" t="s">
        <v>52</v>
      </c>
      <c r="E40" s="63" t="s">
        <v>120</v>
      </c>
      <c r="F40" s="74">
        <v>0</v>
      </c>
      <c r="G40" s="75" t="s">
        <v>116</v>
      </c>
      <c r="H40" s="69">
        <f t="shared" si="0"/>
        <v>120</v>
      </c>
      <c r="I40" s="70">
        <f t="shared" si="1"/>
        <v>120</v>
      </c>
      <c r="J40" s="76">
        <v>0</v>
      </c>
      <c r="K40" s="75">
        <v>38.21</v>
      </c>
      <c r="L40" s="69">
        <f t="shared" si="2"/>
        <v>0</v>
      </c>
      <c r="M40" s="70">
        <f t="shared" si="3"/>
        <v>0</v>
      </c>
      <c r="N40" s="77">
        <f t="shared" si="4"/>
        <v>120</v>
      </c>
      <c r="O40" s="72" t="str">
        <f t="shared" si="7"/>
        <v>—</v>
      </c>
      <c r="P40" s="78">
        <f t="shared" si="8"/>
        <v>33</v>
      </c>
      <c r="Q40" s="78" t="str">
        <f t="shared" si="9"/>
        <v>—</v>
      </c>
      <c r="R40" s="165" t="e">
        <f t="shared" si="5"/>
        <v>#VALUE!</v>
      </c>
      <c r="S40" s="166">
        <f t="shared" si="6"/>
        <v>4.422925935618948</v>
      </c>
      <c r="T40" s="167"/>
    </row>
    <row r="41" spans="2:20" ht="12.75">
      <c r="B41" s="61">
        <v>6537</v>
      </c>
      <c r="C41" s="62" t="s">
        <v>121</v>
      </c>
      <c r="D41" s="62" t="s">
        <v>49</v>
      </c>
      <c r="E41" s="63" t="s">
        <v>122</v>
      </c>
      <c r="F41" s="74">
        <v>0</v>
      </c>
      <c r="G41" s="75" t="s">
        <v>116</v>
      </c>
      <c r="H41" s="69">
        <f t="shared" si="0"/>
        <v>120</v>
      </c>
      <c r="I41" s="70">
        <f t="shared" si="1"/>
        <v>120</v>
      </c>
      <c r="J41" s="76">
        <v>0</v>
      </c>
      <c r="K41" s="75">
        <v>38.37</v>
      </c>
      <c r="L41" s="69">
        <f t="shared" si="2"/>
        <v>0</v>
      </c>
      <c r="M41" s="70">
        <f t="shared" si="3"/>
        <v>0</v>
      </c>
      <c r="N41" s="77">
        <f t="shared" si="4"/>
        <v>120</v>
      </c>
      <c r="O41" s="72" t="str">
        <f t="shared" si="7"/>
        <v>—</v>
      </c>
      <c r="P41" s="78">
        <f t="shared" si="8"/>
        <v>34</v>
      </c>
      <c r="Q41" s="78" t="str">
        <f t="shared" si="9"/>
        <v>—</v>
      </c>
      <c r="R41" s="165" t="e">
        <f t="shared" si="5"/>
        <v>#VALUE!</v>
      </c>
      <c r="S41" s="166">
        <f t="shared" si="6"/>
        <v>4.404482668751629</v>
      </c>
      <c r="T41" s="167"/>
    </row>
    <row r="42" spans="2:20" ht="12.75">
      <c r="B42" s="61">
        <v>6518</v>
      </c>
      <c r="C42" s="62" t="s">
        <v>123</v>
      </c>
      <c r="D42" s="62" t="s">
        <v>54</v>
      </c>
      <c r="E42" s="63" t="s">
        <v>124</v>
      </c>
      <c r="F42" s="74">
        <v>0</v>
      </c>
      <c r="G42" s="75" t="s">
        <v>116</v>
      </c>
      <c r="H42" s="69">
        <f t="shared" si="0"/>
        <v>120</v>
      </c>
      <c r="I42" s="70">
        <f t="shared" si="1"/>
        <v>120</v>
      </c>
      <c r="J42" s="76">
        <v>0</v>
      </c>
      <c r="K42" s="75">
        <v>44.37</v>
      </c>
      <c r="L42" s="69">
        <f t="shared" si="2"/>
        <v>4.369999999999997</v>
      </c>
      <c r="M42" s="70">
        <f t="shared" si="3"/>
        <v>4.369999999999997</v>
      </c>
      <c r="N42" s="77">
        <f t="shared" si="4"/>
        <v>124.37</v>
      </c>
      <c r="O42" s="72" t="str">
        <f t="shared" si="7"/>
        <v>—</v>
      </c>
      <c r="P42" s="78">
        <f t="shared" si="8"/>
        <v>35</v>
      </c>
      <c r="Q42" s="78" t="str">
        <f t="shared" si="9"/>
        <v>—</v>
      </c>
      <c r="R42" s="165" t="e">
        <f t="shared" si="5"/>
        <v>#VALUE!</v>
      </c>
      <c r="S42" s="166">
        <f t="shared" si="6"/>
        <v>3.8088798737885963</v>
      </c>
      <c r="T42" s="167"/>
    </row>
    <row r="43" spans="2:20" ht="12.75">
      <c r="B43" s="61">
        <v>6502</v>
      </c>
      <c r="C43" s="62" t="s">
        <v>125</v>
      </c>
      <c r="D43" s="62" t="s">
        <v>49</v>
      </c>
      <c r="E43" s="63" t="s">
        <v>126</v>
      </c>
      <c r="F43" s="74">
        <v>0</v>
      </c>
      <c r="G43" s="75" t="s">
        <v>116</v>
      </c>
      <c r="H43" s="69">
        <f t="shared" si="0"/>
        <v>120</v>
      </c>
      <c r="I43" s="70">
        <f t="shared" si="1"/>
        <v>120</v>
      </c>
      <c r="J43" s="76">
        <v>5</v>
      </c>
      <c r="K43" s="75">
        <v>34.63</v>
      </c>
      <c r="L43" s="69">
        <f t="shared" si="2"/>
        <v>0</v>
      </c>
      <c r="M43" s="70">
        <f t="shared" si="3"/>
        <v>5</v>
      </c>
      <c r="N43" s="77">
        <f t="shared" si="4"/>
        <v>125</v>
      </c>
      <c r="O43" s="72" t="str">
        <f t="shared" si="7"/>
        <v>—</v>
      </c>
      <c r="P43" s="78">
        <f t="shared" si="8"/>
        <v>36</v>
      </c>
      <c r="Q43" s="78" t="str">
        <f t="shared" si="9"/>
        <v>—</v>
      </c>
      <c r="R43" s="165" t="e">
        <f t="shared" si="5"/>
        <v>#VALUE!</v>
      </c>
      <c r="S43" s="166">
        <f t="shared" si="6"/>
        <v>4.880161709500433</v>
      </c>
      <c r="T43" s="167"/>
    </row>
    <row r="44" spans="2:20" ht="12.75">
      <c r="B44" s="61">
        <v>6504</v>
      </c>
      <c r="C44" s="62" t="s">
        <v>127</v>
      </c>
      <c r="D44" s="62" t="s">
        <v>55</v>
      </c>
      <c r="E44" s="63" t="s">
        <v>128</v>
      </c>
      <c r="F44" s="74">
        <v>0</v>
      </c>
      <c r="G44" s="75" t="s">
        <v>116</v>
      </c>
      <c r="H44" s="69">
        <f t="shared" si="0"/>
        <v>120</v>
      </c>
      <c r="I44" s="70">
        <f t="shared" si="1"/>
        <v>120</v>
      </c>
      <c r="J44" s="76">
        <v>10</v>
      </c>
      <c r="K44" s="75">
        <v>36.03</v>
      </c>
      <c r="L44" s="69">
        <f t="shared" si="2"/>
        <v>0</v>
      </c>
      <c r="M44" s="70">
        <f t="shared" si="3"/>
        <v>10</v>
      </c>
      <c r="N44" s="77">
        <f t="shared" si="4"/>
        <v>130</v>
      </c>
      <c r="O44" s="72" t="str">
        <f t="shared" si="7"/>
        <v>—</v>
      </c>
      <c r="P44" s="78">
        <f t="shared" si="8"/>
        <v>37</v>
      </c>
      <c r="Q44" s="78" t="str">
        <f t="shared" si="9"/>
        <v>—</v>
      </c>
      <c r="R44" s="165" t="e">
        <f t="shared" si="5"/>
        <v>#VALUE!</v>
      </c>
      <c r="S44" s="166">
        <f t="shared" si="6"/>
        <v>4.690535664723841</v>
      </c>
      <c r="T44" s="167"/>
    </row>
    <row r="45" spans="2:20" ht="12.75">
      <c r="B45" s="61">
        <v>6510</v>
      </c>
      <c r="C45" s="62" t="s">
        <v>99</v>
      </c>
      <c r="D45" s="62" t="s">
        <v>49</v>
      </c>
      <c r="E45" s="63" t="s">
        <v>129</v>
      </c>
      <c r="F45" s="74">
        <v>0</v>
      </c>
      <c r="G45" s="75" t="s">
        <v>116</v>
      </c>
      <c r="H45" s="69">
        <f t="shared" si="0"/>
        <v>120</v>
      </c>
      <c r="I45" s="70">
        <f t="shared" si="1"/>
        <v>120</v>
      </c>
      <c r="J45" s="76">
        <v>0</v>
      </c>
      <c r="K45" s="75" t="s">
        <v>116</v>
      </c>
      <c r="L45" s="69">
        <f t="shared" si="2"/>
        <v>100</v>
      </c>
      <c r="M45" s="70">
        <f t="shared" si="3"/>
        <v>100</v>
      </c>
      <c r="N45" s="77">
        <f t="shared" si="4"/>
        <v>220</v>
      </c>
      <c r="O45" s="72" t="str">
        <f t="shared" si="7"/>
        <v>—</v>
      </c>
      <c r="P45" s="78">
        <f t="shared" si="8"/>
        <v>38</v>
      </c>
      <c r="Q45" s="78" t="str">
        <f t="shared" si="9"/>
        <v>—</v>
      </c>
      <c r="R45" s="165" t="e">
        <f t="shared" si="5"/>
        <v>#VALUE!</v>
      </c>
      <c r="S45" s="166" t="e">
        <f t="shared" si="6"/>
        <v>#VALUE!</v>
      </c>
      <c r="T45" s="167"/>
    </row>
    <row r="46" spans="2:20" ht="12.75">
      <c r="B46" s="61">
        <v>6536</v>
      </c>
      <c r="C46" s="62" t="s">
        <v>130</v>
      </c>
      <c r="D46" s="62" t="s">
        <v>49</v>
      </c>
      <c r="E46" s="63" t="s">
        <v>131</v>
      </c>
      <c r="F46" s="74">
        <v>0</v>
      </c>
      <c r="G46" s="75" t="s">
        <v>132</v>
      </c>
      <c r="H46" s="69">
        <f t="shared" si="0"/>
        <v>120</v>
      </c>
      <c r="I46" s="70">
        <f t="shared" si="1"/>
        <v>120</v>
      </c>
      <c r="J46" s="76">
        <v>0</v>
      </c>
      <c r="K46" s="75" t="s">
        <v>132</v>
      </c>
      <c r="L46" s="69">
        <f t="shared" si="2"/>
        <v>100</v>
      </c>
      <c r="M46" s="70">
        <f t="shared" si="3"/>
        <v>100</v>
      </c>
      <c r="N46" s="77">
        <f t="shared" si="4"/>
        <v>220</v>
      </c>
      <c r="O46" s="72" t="str">
        <f t="shared" si="7"/>
        <v>—</v>
      </c>
      <c r="P46" s="78">
        <f t="shared" si="8"/>
        <v>39</v>
      </c>
      <c r="Q46" s="78" t="str">
        <f t="shared" si="9"/>
        <v>—</v>
      </c>
      <c r="R46" s="165" t="e">
        <f t="shared" si="5"/>
        <v>#VALUE!</v>
      </c>
      <c r="S46" s="166" t="e">
        <f t="shared" si="6"/>
        <v>#VALUE!</v>
      </c>
      <c r="T46" s="167"/>
    </row>
    <row r="47" spans="2:20" ht="13.5" thickBot="1">
      <c r="B47" s="79"/>
      <c r="C47" s="80"/>
      <c r="D47" s="80"/>
      <c r="E47" s="81"/>
      <c r="F47" s="82"/>
      <c r="G47" s="80"/>
      <c r="H47" s="80"/>
      <c r="I47" s="83"/>
      <c r="J47" s="82"/>
      <c r="K47" s="80"/>
      <c r="L47" s="80"/>
      <c r="M47" s="83"/>
      <c r="N47" s="84"/>
      <c r="O47" s="81"/>
      <c r="P47" s="85"/>
      <c r="Q47" s="85"/>
      <c r="R47" s="168"/>
      <c r="S47" s="169"/>
      <c r="T47" s="85"/>
    </row>
  </sheetData>
  <sheetProtection/>
  <mergeCells count="13">
    <mergeCell ref="B6:B7"/>
    <mergeCell ref="C6:C7"/>
    <mergeCell ref="D6:D7"/>
    <mergeCell ref="E6:E7"/>
    <mergeCell ref="F6:I6"/>
    <mergeCell ref="J6:M6"/>
    <mergeCell ref="T6:T7"/>
    <mergeCell ref="N6:N7"/>
    <mergeCell ref="O6:O7"/>
    <mergeCell ref="P6:P7"/>
    <mergeCell ref="Q6:Q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T49"/>
  <sheetViews>
    <sheetView zoomScalePageLayoutView="0" workbookViewId="0" topLeftCell="D7">
      <selection activeCell="U31" sqref="U3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75390625" style="38" bestFit="1" customWidth="1"/>
    <col min="4" max="4" width="18.875" style="38" bestFit="1" customWidth="1"/>
    <col min="5" max="5" width="32.25390625" style="38" bestFit="1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133</v>
      </c>
      <c r="E4" s="46"/>
      <c r="F4" s="47" t="s">
        <v>16</v>
      </c>
      <c r="G4" s="48">
        <v>157</v>
      </c>
      <c r="H4" s="48" t="s">
        <v>17</v>
      </c>
      <c r="I4" s="49">
        <v>39</v>
      </c>
      <c r="J4" s="47" t="s">
        <v>16</v>
      </c>
      <c r="K4" s="48">
        <v>169</v>
      </c>
      <c r="L4" s="48" t="s">
        <v>17</v>
      </c>
      <c r="M4" s="49">
        <v>40</v>
      </c>
      <c r="N4" s="50"/>
      <c r="O4" s="50"/>
    </row>
    <row r="5" spans="5:15" s="37" customFormat="1" ht="13.5" thickBot="1">
      <c r="E5" s="44"/>
      <c r="F5" s="51" t="s">
        <v>18</v>
      </c>
      <c r="G5" s="52">
        <v>4</v>
      </c>
      <c r="H5" s="52" t="s">
        <v>19</v>
      </c>
      <c r="I5" s="53">
        <v>59</v>
      </c>
      <c r="J5" s="51" t="s">
        <v>18</v>
      </c>
      <c r="K5" s="54">
        <v>4.2</v>
      </c>
      <c r="L5" s="52" t="s">
        <v>19</v>
      </c>
      <c r="M5" s="55">
        <v>60</v>
      </c>
      <c r="N5" s="50"/>
      <c r="O5" s="50"/>
    </row>
    <row r="6" spans="2:20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24</v>
      </c>
      <c r="G6" s="193"/>
      <c r="H6" s="193"/>
      <c r="I6" s="194"/>
      <c r="J6" s="195" t="s">
        <v>25</v>
      </c>
      <c r="K6" s="193"/>
      <c r="L6" s="193"/>
      <c r="M6" s="196"/>
      <c r="N6" s="176" t="s">
        <v>26</v>
      </c>
      <c r="O6" s="178" t="s">
        <v>27</v>
      </c>
      <c r="P6" s="174" t="s">
        <v>28</v>
      </c>
      <c r="Q6" s="174" t="s">
        <v>28</v>
      </c>
      <c r="R6" s="181" t="s">
        <v>369</v>
      </c>
      <c r="S6" s="178" t="s">
        <v>370</v>
      </c>
      <c r="T6" s="174" t="s">
        <v>371</v>
      </c>
    </row>
    <row r="7" spans="2:20" ht="34.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59" t="s">
        <v>29</v>
      </c>
      <c r="K7" s="57" t="s">
        <v>30</v>
      </c>
      <c r="L7" s="57" t="s">
        <v>31</v>
      </c>
      <c r="M7" s="60" t="s">
        <v>32</v>
      </c>
      <c r="N7" s="177"/>
      <c r="O7" s="179"/>
      <c r="P7" s="180"/>
      <c r="Q7" s="180"/>
      <c r="R7" s="182"/>
      <c r="S7" s="183"/>
      <c r="T7" s="175"/>
    </row>
    <row r="8" spans="2:20" ht="12.75">
      <c r="B8" s="61">
        <v>5521</v>
      </c>
      <c r="C8" s="62" t="s">
        <v>134</v>
      </c>
      <c r="D8" s="62" t="s">
        <v>48</v>
      </c>
      <c r="E8" s="63" t="s">
        <v>135</v>
      </c>
      <c r="F8" s="64">
        <v>0</v>
      </c>
      <c r="G8" s="65">
        <v>33.49</v>
      </c>
      <c r="H8" s="66">
        <f aca="true" t="shared" si="0" ref="H8:H47">IF(OR(G8="снят",G8="н/я",G8&gt;I$5),120,IF(G8&gt;I$4,G8-I$4,0))</f>
        <v>0</v>
      </c>
      <c r="I8" s="67">
        <f aca="true" t="shared" si="1" ref="I8:I47">IF(H8=120,120,F8+H8)</f>
        <v>0</v>
      </c>
      <c r="J8" s="68">
        <v>0</v>
      </c>
      <c r="K8" s="65">
        <v>31.81</v>
      </c>
      <c r="L8" s="69">
        <f aca="true" t="shared" si="2" ref="L8:L47">IF(OR(K8="снят",K8="н/я",K8&gt;M$5),100,IF(K8&gt;M$4,K8-M$4,0))</f>
        <v>0</v>
      </c>
      <c r="M8" s="70">
        <f aca="true" t="shared" si="3" ref="M8:M47">IF(L8=100,100,J8+L8)</f>
        <v>0</v>
      </c>
      <c r="N8" s="71">
        <f aca="true" t="shared" si="4" ref="N8:N47">I8+M8</f>
        <v>0</v>
      </c>
      <c r="O8" s="72">
        <f>IF(OR(G8="снят",G8="н/я",G8&gt;I$5,K8="снят",K8="н/я",K8&gt;M$5,AND(G8=0,K8=0)),"—",G8+K8)</f>
        <v>65.3</v>
      </c>
      <c r="P8" s="73">
        <v>1</v>
      </c>
      <c r="Q8" s="73">
        <f>IF(O8="—","—",1)</f>
        <v>1</v>
      </c>
      <c r="R8" s="162">
        <f aca="true" t="shared" si="5" ref="R8:R48">$G$4/G8</f>
        <v>4.687966557181248</v>
      </c>
      <c r="S8" s="163">
        <f aca="true" t="shared" si="6" ref="S8:S48">$K$4/K8</f>
        <v>5.312794718641936</v>
      </c>
      <c r="T8" s="164" t="s">
        <v>373</v>
      </c>
    </row>
    <row r="9" spans="2:20" ht="12.75">
      <c r="B9" s="61">
        <v>5513</v>
      </c>
      <c r="C9" s="62" t="s">
        <v>136</v>
      </c>
      <c r="D9" s="62" t="s">
        <v>52</v>
      </c>
      <c r="E9" s="63" t="s">
        <v>137</v>
      </c>
      <c r="F9" s="74">
        <v>0</v>
      </c>
      <c r="G9" s="75">
        <v>34.67</v>
      </c>
      <c r="H9" s="69">
        <f t="shared" si="0"/>
        <v>0</v>
      </c>
      <c r="I9" s="70">
        <f t="shared" si="1"/>
        <v>0</v>
      </c>
      <c r="J9" s="76">
        <v>0</v>
      </c>
      <c r="K9" s="75">
        <v>32.57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aca="true" t="shared" si="7" ref="O9:O47">IF(OR(G9="снят",G9="н/я",G9&gt;I$5,K9="снят",K9="н/я",K9&gt;M$5,AND(G9=0,K9=0)),"—",G9+K9)</f>
        <v>67.24000000000001</v>
      </c>
      <c r="P9" s="78">
        <f aca="true" t="shared" si="8" ref="P9:P47">P8+1</f>
        <v>2</v>
      </c>
      <c r="Q9" s="78">
        <f aca="true" t="shared" si="9" ref="Q9:Q47">IF(O9="—","—",Q8+1)</f>
        <v>2</v>
      </c>
      <c r="R9" s="165">
        <f t="shared" si="5"/>
        <v>4.528410729737525</v>
      </c>
      <c r="S9" s="166">
        <f t="shared" si="6"/>
        <v>5.188824071231195</v>
      </c>
      <c r="T9" s="167" t="s">
        <v>373</v>
      </c>
    </row>
    <row r="10" spans="2:20" ht="12.75">
      <c r="B10" s="61">
        <v>5525</v>
      </c>
      <c r="C10" s="62" t="s">
        <v>138</v>
      </c>
      <c r="D10" s="62" t="s">
        <v>56</v>
      </c>
      <c r="E10" s="63" t="s">
        <v>139</v>
      </c>
      <c r="F10" s="74">
        <v>0</v>
      </c>
      <c r="G10" s="75">
        <v>39.1</v>
      </c>
      <c r="H10" s="69">
        <f t="shared" si="0"/>
        <v>0.10000000000000142</v>
      </c>
      <c r="I10" s="70">
        <f t="shared" si="1"/>
        <v>0.10000000000000142</v>
      </c>
      <c r="J10" s="76">
        <v>0</v>
      </c>
      <c r="K10" s="75">
        <v>38.31</v>
      </c>
      <c r="L10" s="69">
        <f t="shared" si="2"/>
        <v>0</v>
      </c>
      <c r="M10" s="70">
        <f t="shared" si="3"/>
        <v>0</v>
      </c>
      <c r="N10" s="77">
        <f t="shared" si="4"/>
        <v>0.10000000000000142</v>
      </c>
      <c r="O10" s="72">
        <f t="shared" si="7"/>
        <v>77.41</v>
      </c>
      <c r="P10" s="78">
        <f t="shared" si="8"/>
        <v>3</v>
      </c>
      <c r="Q10" s="78">
        <f t="shared" si="9"/>
        <v>3</v>
      </c>
      <c r="R10" s="165">
        <f t="shared" si="5"/>
        <v>4.015345268542199</v>
      </c>
      <c r="S10" s="166">
        <f t="shared" si="6"/>
        <v>4.411380840511615</v>
      </c>
      <c r="T10" s="167" t="s">
        <v>372</v>
      </c>
    </row>
    <row r="11" spans="2:20" ht="12.75">
      <c r="B11" s="61">
        <v>5514</v>
      </c>
      <c r="C11" s="62" t="s">
        <v>80</v>
      </c>
      <c r="D11" s="62" t="s">
        <v>51</v>
      </c>
      <c r="E11" s="63" t="s">
        <v>140</v>
      </c>
      <c r="F11" s="74">
        <v>0</v>
      </c>
      <c r="G11" s="75">
        <v>41.03</v>
      </c>
      <c r="H11" s="69">
        <f t="shared" si="0"/>
        <v>2.030000000000001</v>
      </c>
      <c r="I11" s="70">
        <f t="shared" si="1"/>
        <v>2.030000000000001</v>
      </c>
      <c r="J11" s="76">
        <v>0</v>
      </c>
      <c r="K11" s="75">
        <v>39.15</v>
      </c>
      <c r="L11" s="69">
        <f t="shared" si="2"/>
        <v>0</v>
      </c>
      <c r="M11" s="70">
        <f t="shared" si="3"/>
        <v>0</v>
      </c>
      <c r="N11" s="77">
        <f t="shared" si="4"/>
        <v>2.030000000000001</v>
      </c>
      <c r="O11" s="72">
        <f t="shared" si="7"/>
        <v>80.18</v>
      </c>
      <c r="P11" s="78">
        <f t="shared" si="8"/>
        <v>4</v>
      </c>
      <c r="Q11" s="78">
        <f t="shared" si="9"/>
        <v>4</v>
      </c>
      <c r="R11" s="165">
        <f t="shared" si="5"/>
        <v>3.8264684377284914</v>
      </c>
      <c r="S11" s="166">
        <f t="shared" si="6"/>
        <v>4.316730523627076</v>
      </c>
      <c r="T11" s="167" t="s">
        <v>372</v>
      </c>
    </row>
    <row r="12" spans="2:20" ht="12.75">
      <c r="B12" s="61">
        <v>5506</v>
      </c>
      <c r="C12" s="62" t="s">
        <v>123</v>
      </c>
      <c r="D12" s="62" t="s">
        <v>54</v>
      </c>
      <c r="E12" s="63" t="s">
        <v>141</v>
      </c>
      <c r="F12" s="74">
        <v>0</v>
      </c>
      <c r="G12" s="75">
        <v>41.15</v>
      </c>
      <c r="H12" s="69">
        <f t="shared" si="0"/>
        <v>2.1499999999999986</v>
      </c>
      <c r="I12" s="70">
        <f t="shared" si="1"/>
        <v>2.1499999999999986</v>
      </c>
      <c r="J12" s="76">
        <v>0</v>
      </c>
      <c r="K12" s="75">
        <v>36.07</v>
      </c>
      <c r="L12" s="69">
        <f t="shared" si="2"/>
        <v>0</v>
      </c>
      <c r="M12" s="70">
        <f t="shared" si="3"/>
        <v>0</v>
      </c>
      <c r="N12" s="77">
        <f t="shared" si="4"/>
        <v>2.1499999999999986</v>
      </c>
      <c r="O12" s="72">
        <f t="shared" si="7"/>
        <v>77.22</v>
      </c>
      <c r="P12" s="78">
        <f t="shared" si="8"/>
        <v>5</v>
      </c>
      <c r="Q12" s="78">
        <f t="shared" si="9"/>
        <v>5</v>
      </c>
      <c r="R12" s="165">
        <f t="shared" si="5"/>
        <v>3.8153098420413123</v>
      </c>
      <c r="S12" s="166">
        <f t="shared" si="6"/>
        <v>4.6853340726365404</v>
      </c>
      <c r="T12" s="167" t="s">
        <v>372</v>
      </c>
    </row>
    <row r="13" spans="2:20" ht="12.75">
      <c r="B13" s="61">
        <v>5520</v>
      </c>
      <c r="C13" s="62" t="s">
        <v>142</v>
      </c>
      <c r="D13" s="62" t="s">
        <v>48</v>
      </c>
      <c r="E13" s="63" t="s">
        <v>143</v>
      </c>
      <c r="F13" s="74">
        <v>0</v>
      </c>
      <c r="G13" s="75">
        <v>31.65</v>
      </c>
      <c r="H13" s="69">
        <f t="shared" si="0"/>
        <v>0</v>
      </c>
      <c r="I13" s="70">
        <f t="shared" si="1"/>
        <v>0</v>
      </c>
      <c r="J13" s="76">
        <v>5</v>
      </c>
      <c r="K13" s="75">
        <v>31.22</v>
      </c>
      <c r="L13" s="69">
        <f t="shared" si="2"/>
        <v>0</v>
      </c>
      <c r="M13" s="70">
        <f t="shared" si="3"/>
        <v>5</v>
      </c>
      <c r="N13" s="77">
        <f t="shared" si="4"/>
        <v>5</v>
      </c>
      <c r="O13" s="72">
        <f t="shared" si="7"/>
        <v>62.87</v>
      </c>
      <c r="P13" s="78">
        <f t="shared" si="8"/>
        <v>6</v>
      </c>
      <c r="Q13" s="78">
        <f t="shared" si="9"/>
        <v>6</v>
      </c>
      <c r="R13" s="165">
        <f t="shared" si="5"/>
        <v>4.960505529225909</v>
      </c>
      <c r="S13" s="166">
        <f t="shared" si="6"/>
        <v>5.41319666880205</v>
      </c>
      <c r="T13" s="167">
        <v>1</v>
      </c>
    </row>
    <row r="14" spans="2:20" ht="12.75">
      <c r="B14" s="61">
        <v>5509</v>
      </c>
      <c r="C14" s="62" t="s">
        <v>144</v>
      </c>
      <c r="D14" s="62" t="s">
        <v>47</v>
      </c>
      <c r="E14" s="63" t="s">
        <v>145</v>
      </c>
      <c r="F14" s="74">
        <v>5</v>
      </c>
      <c r="G14" s="75">
        <v>34.37</v>
      </c>
      <c r="H14" s="69">
        <f t="shared" si="0"/>
        <v>0</v>
      </c>
      <c r="I14" s="70">
        <f t="shared" si="1"/>
        <v>5</v>
      </c>
      <c r="J14" s="76">
        <v>0</v>
      </c>
      <c r="K14" s="75">
        <v>32.12</v>
      </c>
      <c r="L14" s="69">
        <f t="shared" si="2"/>
        <v>0</v>
      </c>
      <c r="M14" s="70">
        <f t="shared" si="3"/>
        <v>0</v>
      </c>
      <c r="N14" s="77">
        <f t="shared" si="4"/>
        <v>5</v>
      </c>
      <c r="O14" s="72">
        <f t="shared" si="7"/>
        <v>66.49</v>
      </c>
      <c r="P14" s="78">
        <f t="shared" si="8"/>
        <v>7</v>
      </c>
      <c r="Q14" s="78">
        <f t="shared" si="9"/>
        <v>7</v>
      </c>
      <c r="R14" s="165">
        <f t="shared" si="5"/>
        <v>4.567937154495199</v>
      </c>
      <c r="S14" s="166">
        <f t="shared" si="6"/>
        <v>5.261519302615193</v>
      </c>
      <c r="T14" s="167">
        <v>1</v>
      </c>
    </row>
    <row r="15" spans="2:20" ht="12.75">
      <c r="B15" s="61">
        <v>5533</v>
      </c>
      <c r="C15" s="62" t="s">
        <v>71</v>
      </c>
      <c r="D15" s="62" t="s">
        <v>50</v>
      </c>
      <c r="E15" s="63" t="s">
        <v>146</v>
      </c>
      <c r="F15" s="74">
        <v>5</v>
      </c>
      <c r="G15" s="75">
        <v>38.35</v>
      </c>
      <c r="H15" s="69">
        <f t="shared" si="0"/>
        <v>0</v>
      </c>
      <c r="I15" s="70">
        <f t="shared" si="1"/>
        <v>5</v>
      </c>
      <c r="J15" s="76">
        <v>0</v>
      </c>
      <c r="K15" s="75">
        <v>35.75</v>
      </c>
      <c r="L15" s="69">
        <f t="shared" si="2"/>
        <v>0</v>
      </c>
      <c r="M15" s="70">
        <f t="shared" si="3"/>
        <v>0</v>
      </c>
      <c r="N15" s="77">
        <f t="shared" si="4"/>
        <v>5</v>
      </c>
      <c r="O15" s="72">
        <f t="shared" si="7"/>
        <v>74.1</v>
      </c>
      <c r="P15" s="78">
        <f t="shared" si="8"/>
        <v>8</v>
      </c>
      <c r="Q15" s="78">
        <f t="shared" si="9"/>
        <v>8</v>
      </c>
      <c r="R15" s="165">
        <f t="shared" si="5"/>
        <v>4.0938722294654495</v>
      </c>
      <c r="S15" s="166">
        <f t="shared" si="6"/>
        <v>4.7272727272727275</v>
      </c>
      <c r="T15" s="167">
        <v>1</v>
      </c>
    </row>
    <row r="16" spans="2:20" ht="12.75">
      <c r="B16" s="61">
        <v>5524</v>
      </c>
      <c r="C16" s="62" t="s">
        <v>147</v>
      </c>
      <c r="D16" s="62" t="s">
        <v>54</v>
      </c>
      <c r="E16" s="63" t="s">
        <v>148</v>
      </c>
      <c r="F16" s="74">
        <v>5</v>
      </c>
      <c r="G16" s="75">
        <v>36.82</v>
      </c>
      <c r="H16" s="69">
        <f t="shared" si="0"/>
        <v>0</v>
      </c>
      <c r="I16" s="70">
        <f t="shared" si="1"/>
        <v>5</v>
      </c>
      <c r="J16" s="76">
        <v>0</v>
      </c>
      <c r="K16" s="75">
        <v>37.41</v>
      </c>
      <c r="L16" s="69">
        <f t="shared" si="2"/>
        <v>0</v>
      </c>
      <c r="M16" s="70">
        <f t="shared" si="3"/>
        <v>0</v>
      </c>
      <c r="N16" s="77">
        <f t="shared" si="4"/>
        <v>5</v>
      </c>
      <c r="O16" s="72">
        <f t="shared" si="7"/>
        <v>74.22999999999999</v>
      </c>
      <c r="P16" s="78">
        <f t="shared" si="8"/>
        <v>9</v>
      </c>
      <c r="Q16" s="78">
        <f t="shared" si="9"/>
        <v>9</v>
      </c>
      <c r="R16" s="165">
        <f t="shared" si="5"/>
        <v>4.263986963606736</v>
      </c>
      <c r="S16" s="166">
        <f t="shared" si="6"/>
        <v>4.517508687516707</v>
      </c>
      <c r="T16" s="167">
        <v>1</v>
      </c>
    </row>
    <row r="17" spans="2:20" ht="12.75">
      <c r="B17" s="61">
        <v>5541</v>
      </c>
      <c r="C17" s="62" t="s">
        <v>134</v>
      </c>
      <c r="D17" s="62" t="s">
        <v>48</v>
      </c>
      <c r="E17" s="63" t="s">
        <v>149</v>
      </c>
      <c r="F17" s="74">
        <v>5</v>
      </c>
      <c r="G17" s="75">
        <v>37.97</v>
      </c>
      <c r="H17" s="69">
        <f t="shared" si="0"/>
        <v>0</v>
      </c>
      <c r="I17" s="70">
        <f t="shared" si="1"/>
        <v>5</v>
      </c>
      <c r="J17" s="76">
        <v>0</v>
      </c>
      <c r="K17" s="75">
        <v>36.28</v>
      </c>
      <c r="L17" s="69">
        <f t="shared" si="2"/>
        <v>0</v>
      </c>
      <c r="M17" s="70">
        <f t="shared" si="3"/>
        <v>0</v>
      </c>
      <c r="N17" s="77">
        <f t="shared" si="4"/>
        <v>5</v>
      </c>
      <c r="O17" s="72">
        <f t="shared" si="7"/>
        <v>74.25</v>
      </c>
      <c r="P17" s="78">
        <f t="shared" si="8"/>
        <v>10</v>
      </c>
      <c r="Q17" s="78">
        <f t="shared" si="9"/>
        <v>10</v>
      </c>
      <c r="R17" s="165">
        <f t="shared" si="5"/>
        <v>4.134843297340005</v>
      </c>
      <c r="S17" s="166">
        <f t="shared" si="6"/>
        <v>4.658213891951489</v>
      </c>
      <c r="T17" s="167">
        <v>1</v>
      </c>
    </row>
    <row r="18" spans="2:20" ht="12.75">
      <c r="B18" s="61">
        <v>5531</v>
      </c>
      <c r="C18" s="62" t="s">
        <v>150</v>
      </c>
      <c r="D18" s="62" t="s">
        <v>55</v>
      </c>
      <c r="E18" s="63" t="s">
        <v>151</v>
      </c>
      <c r="F18" s="74">
        <v>5</v>
      </c>
      <c r="G18" s="75">
        <v>39.26</v>
      </c>
      <c r="H18" s="69">
        <f t="shared" si="0"/>
        <v>0.259999999999998</v>
      </c>
      <c r="I18" s="70">
        <f t="shared" si="1"/>
        <v>5.259999999999998</v>
      </c>
      <c r="J18" s="76">
        <v>0</v>
      </c>
      <c r="K18" s="75">
        <v>35.5</v>
      </c>
      <c r="L18" s="69">
        <f t="shared" si="2"/>
        <v>0</v>
      </c>
      <c r="M18" s="70">
        <f t="shared" si="3"/>
        <v>0</v>
      </c>
      <c r="N18" s="77">
        <f t="shared" si="4"/>
        <v>5.259999999999998</v>
      </c>
      <c r="O18" s="72">
        <f t="shared" si="7"/>
        <v>74.75999999999999</v>
      </c>
      <c r="P18" s="78">
        <f t="shared" si="8"/>
        <v>11</v>
      </c>
      <c r="Q18" s="78">
        <f t="shared" si="9"/>
        <v>11</v>
      </c>
      <c r="R18" s="165">
        <f t="shared" si="5"/>
        <v>3.998981151299032</v>
      </c>
      <c r="S18" s="166">
        <f t="shared" si="6"/>
        <v>4.76056338028169</v>
      </c>
      <c r="T18" s="167">
        <v>1</v>
      </c>
    </row>
    <row r="19" spans="2:20" ht="12.75">
      <c r="B19" s="61">
        <v>5540</v>
      </c>
      <c r="C19" s="62" t="s">
        <v>152</v>
      </c>
      <c r="D19" s="62" t="s">
        <v>52</v>
      </c>
      <c r="E19" s="63" t="s">
        <v>153</v>
      </c>
      <c r="F19" s="74">
        <v>0</v>
      </c>
      <c r="G19" s="75">
        <v>34.36</v>
      </c>
      <c r="H19" s="69">
        <f t="shared" si="0"/>
        <v>0</v>
      </c>
      <c r="I19" s="70">
        <f t="shared" si="1"/>
        <v>0</v>
      </c>
      <c r="J19" s="76">
        <v>5</v>
      </c>
      <c r="K19" s="75">
        <v>40.87</v>
      </c>
      <c r="L19" s="69">
        <f t="shared" si="2"/>
        <v>0.8699999999999974</v>
      </c>
      <c r="M19" s="70">
        <f t="shared" si="3"/>
        <v>5.869999999999997</v>
      </c>
      <c r="N19" s="77">
        <f t="shared" si="4"/>
        <v>5.869999999999997</v>
      </c>
      <c r="O19" s="72">
        <f t="shared" si="7"/>
        <v>75.22999999999999</v>
      </c>
      <c r="P19" s="78">
        <f t="shared" si="8"/>
        <v>12</v>
      </c>
      <c r="Q19" s="78">
        <f t="shared" si="9"/>
        <v>12</v>
      </c>
      <c r="R19" s="165">
        <f t="shared" si="5"/>
        <v>4.569266589057043</v>
      </c>
      <c r="S19" s="166">
        <f t="shared" si="6"/>
        <v>4.135062392953267</v>
      </c>
      <c r="T19" s="167">
        <v>1</v>
      </c>
    </row>
    <row r="20" spans="2:20" ht="12.75">
      <c r="B20" s="61">
        <v>5523</v>
      </c>
      <c r="C20" s="62" t="s">
        <v>154</v>
      </c>
      <c r="D20" s="62" t="s">
        <v>48</v>
      </c>
      <c r="E20" s="63" t="s">
        <v>155</v>
      </c>
      <c r="F20" s="74">
        <v>5</v>
      </c>
      <c r="G20" s="75">
        <v>40</v>
      </c>
      <c r="H20" s="69">
        <f t="shared" si="0"/>
        <v>1</v>
      </c>
      <c r="I20" s="70">
        <f t="shared" si="1"/>
        <v>6</v>
      </c>
      <c r="J20" s="76">
        <v>0</v>
      </c>
      <c r="K20" s="75">
        <v>34.47</v>
      </c>
      <c r="L20" s="69">
        <f t="shared" si="2"/>
        <v>0</v>
      </c>
      <c r="M20" s="70">
        <f t="shared" si="3"/>
        <v>0</v>
      </c>
      <c r="N20" s="77">
        <f t="shared" si="4"/>
        <v>6</v>
      </c>
      <c r="O20" s="72">
        <f t="shared" si="7"/>
        <v>74.47</v>
      </c>
      <c r="P20" s="78">
        <f t="shared" si="8"/>
        <v>13</v>
      </c>
      <c r="Q20" s="78">
        <f t="shared" si="9"/>
        <v>13</v>
      </c>
      <c r="R20" s="165">
        <f t="shared" si="5"/>
        <v>3.925</v>
      </c>
      <c r="S20" s="166">
        <f t="shared" si="6"/>
        <v>4.902814041195242</v>
      </c>
      <c r="T20" s="167">
        <v>1</v>
      </c>
    </row>
    <row r="21" spans="2:20" ht="12.75">
      <c r="B21" s="61">
        <v>5504</v>
      </c>
      <c r="C21" s="62" t="s">
        <v>106</v>
      </c>
      <c r="D21" s="62" t="s">
        <v>55</v>
      </c>
      <c r="E21" s="63" t="s">
        <v>156</v>
      </c>
      <c r="F21" s="74">
        <v>0</v>
      </c>
      <c r="G21" s="75">
        <v>34.79</v>
      </c>
      <c r="H21" s="69">
        <f t="shared" si="0"/>
        <v>0</v>
      </c>
      <c r="I21" s="70">
        <f t="shared" si="1"/>
        <v>0</v>
      </c>
      <c r="J21" s="76">
        <v>10</v>
      </c>
      <c r="K21" s="75">
        <v>34.22</v>
      </c>
      <c r="L21" s="69">
        <f t="shared" si="2"/>
        <v>0</v>
      </c>
      <c r="M21" s="70">
        <f t="shared" si="3"/>
        <v>10</v>
      </c>
      <c r="N21" s="77">
        <f t="shared" si="4"/>
        <v>10</v>
      </c>
      <c r="O21" s="72">
        <f t="shared" si="7"/>
        <v>69.00999999999999</v>
      </c>
      <c r="P21" s="78">
        <f t="shared" si="8"/>
        <v>14</v>
      </c>
      <c r="Q21" s="78">
        <f t="shared" si="9"/>
        <v>14</v>
      </c>
      <c r="R21" s="165">
        <f t="shared" si="5"/>
        <v>4.51279103190572</v>
      </c>
      <c r="S21" s="166">
        <f t="shared" si="6"/>
        <v>4.938632378725892</v>
      </c>
      <c r="T21" s="167">
        <v>2</v>
      </c>
    </row>
    <row r="22" spans="2:20" ht="12.75">
      <c r="B22" s="61">
        <v>5511</v>
      </c>
      <c r="C22" s="62" t="s">
        <v>157</v>
      </c>
      <c r="D22" s="62" t="s">
        <v>48</v>
      </c>
      <c r="E22" s="63" t="s">
        <v>158</v>
      </c>
      <c r="F22" s="74">
        <v>5</v>
      </c>
      <c r="G22" s="75">
        <v>36.87</v>
      </c>
      <c r="H22" s="69">
        <f t="shared" si="0"/>
        <v>0</v>
      </c>
      <c r="I22" s="70">
        <f t="shared" si="1"/>
        <v>5</v>
      </c>
      <c r="J22" s="76">
        <v>5</v>
      </c>
      <c r="K22" s="75">
        <v>34.59</v>
      </c>
      <c r="L22" s="69">
        <f t="shared" si="2"/>
        <v>0</v>
      </c>
      <c r="M22" s="70">
        <f t="shared" si="3"/>
        <v>5</v>
      </c>
      <c r="N22" s="77">
        <f t="shared" si="4"/>
        <v>10</v>
      </c>
      <c r="O22" s="72">
        <f t="shared" si="7"/>
        <v>71.46000000000001</v>
      </c>
      <c r="P22" s="78">
        <f t="shared" si="8"/>
        <v>15</v>
      </c>
      <c r="Q22" s="78">
        <f t="shared" si="9"/>
        <v>15</v>
      </c>
      <c r="R22" s="165">
        <f t="shared" si="5"/>
        <v>4.258204502305397</v>
      </c>
      <c r="S22" s="166">
        <f t="shared" si="6"/>
        <v>4.885805145995952</v>
      </c>
      <c r="T22" s="167">
        <v>2</v>
      </c>
    </row>
    <row r="23" spans="2:20" ht="12.75">
      <c r="B23" s="61">
        <v>5536</v>
      </c>
      <c r="C23" s="62" t="s">
        <v>159</v>
      </c>
      <c r="D23" s="62" t="s">
        <v>47</v>
      </c>
      <c r="E23" s="63" t="s">
        <v>160</v>
      </c>
      <c r="F23" s="74">
        <v>5</v>
      </c>
      <c r="G23" s="75">
        <v>38.6</v>
      </c>
      <c r="H23" s="69">
        <f t="shared" si="0"/>
        <v>0</v>
      </c>
      <c r="I23" s="70">
        <f t="shared" si="1"/>
        <v>5</v>
      </c>
      <c r="J23" s="76">
        <v>5</v>
      </c>
      <c r="K23" s="75">
        <v>33.78</v>
      </c>
      <c r="L23" s="69">
        <f t="shared" si="2"/>
        <v>0</v>
      </c>
      <c r="M23" s="70">
        <f t="shared" si="3"/>
        <v>5</v>
      </c>
      <c r="N23" s="77">
        <f t="shared" si="4"/>
        <v>10</v>
      </c>
      <c r="O23" s="72">
        <f t="shared" si="7"/>
        <v>72.38</v>
      </c>
      <c r="P23" s="78">
        <f t="shared" si="8"/>
        <v>16</v>
      </c>
      <c r="Q23" s="78">
        <f t="shared" si="9"/>
        <v>16</v>
      </c>
      <c r="R23" s="165">
        <f t="shared" si="5"/>
        <v>4.067357512953368</v>
      </c>
      <c r="S23" s="166">
        <f t="shared" si="6"/>
        <v>5.0029603315571345</v>
      </c>
      <c r="T23" s="167">
        <v>2</v>
      </c>
    </row>
    <row r="24" spans="2:20" ht="12.75">
      <c r="B24" s="61">
        <v>5515</v>
      </c>
      <c r="C24" s="62" t="s">
        <v>161</v>
      </c>
      <c r="D24" s="62" t="s">
        <v>48</v>
      </c>
      <c r="E24" s="63" t="s">
        <v>162</v>
      </c>
      <c r="F24" s="74">
        <v>5</v>
      </c>
      <c r="G24" s="75">
        <v>38.77</v>
      </c>
      <c r="H24" s="69">
        <f t="shared" si="0"/>
        <v>0</v>
      </c>
      <c r="I24" s="70">
        <f t="shared" si="1"/>
        <v>5</v>
      </c>
      <c r="J24" s="76">
        <v>5</v>
      </c>
      <c r="K24" s="75">
        <v>34.12</v>
      </c>
      <c r="L24" s="69">
        <f t="shared" si="2"/>
        <v>0</v>
      </c>
      <c r="M24" s="70">
        <f t="shared" si="3"/>
        <v>5</v>
      </c>
      <c r="N24" s="77">
        <f t="shared" si="4"/>
        <v>10</v>
      </c>
      <c r="O24" s="72">
        <f t="shared" si="7"/>
        <v>72.89</v>
      </c>
      <c r="P24" s="78">
        <f t="shared" si="8"/>
        <v>17</v>
      </c>
      <c r="Q24" s="78">
        <f t="shared" si="9"/>
        <v>17</v>
      </c>
      <c r="R24" s="165">
        <f t="shared" si="5"/>
        <v>4.049522826928037</v>
      </c>
      <c r="S24" s="166">
        <f t="shared" si="6"/>
        <v>4.953106682297773</v>
      </c>
      <c r="T24" s="167">
        <v>2</v>
      </c>
    </row>
    <row r="25" spans="2:20" ht="12.75">
      <c r="B25" s="61">
        <v>5539</v>
      </c>
      <c r="C25" s="62" t="s">
        <v>163</v>
      </c>
      <c r="D25" s="62" t="s">
        <v>48</v>
      </c>
      <c r="E25" s="63" t="s">
        <v>164</v>
      </c>
      <c r="F25" s="74">
        <v>5</v>
      </c>
      <c r="G25" s="75">
        <v>39.73</v>
      </c>
      <c r="H25" s="69">
        <f t="shared" si="0"/>
        <v>0.7299999999999969</v>
      </c>
      <c r="I25" s="70">
        <f t="shared" si="1"/>
        <v>5.729999999999997</v>
      </c>
      <c r="J25" s="76">
        <v>5</v>
      </c>
      <c r="K25" s="75">
        <v>34.97</v>
      </c>
      <c r="L25" s="69">
        <f t="shared" si="2"/>
        <v>0</v>
      </c>
      <c r="M25" s="70">
        <f t="shared" si="3"/>
        <v>5</v>
      </c>
      <c r="N25" s="77">
        <f t="shared" si="4"/>
        <v>10.729999999999997</v>
      </c>
      <c r="O25" s="72">
        <f t="shared" si="7"/>
        <v>74.69999999999999</v>
      </c>
      <c r="P25" s="78">
        <f t="shared" si="8"/>
        <v>18</v>
      </c>
      <c r="Q25" s="78">
        <f t="shared" si="9"/>
        <v>18</v>
      </c>
      <c r="R25" s="165">
        <f t="shared" si="5"/>
        <v>3.951673798137428</v>
      </c>
      <c r="S25" s="166">
        <f t="shared" si="6"/>
        <v>4.83271375464684</v>
      </c>
      <c r="T25" s="167">
        <v>2</v>
      </c>
    </row>
    <row r="26" spans="2:20" ht="12.75">
      <c r="B26" s="61">
        <v>5502</v>
      </c>
      <c r="C26" s="62" t="s">
        <v>165</v>
      </c>
      <c r="D26" s="62" t="s">
        <v>48</v>
      </c>
      <c r="E26" s="63" t="s">
        <v>166</v>
      </c>
      <c r="F26" s="74">
        <v>5</v>
      </c>
      <c r="G26" s="75">
        <v>47.07</v>
      </c>
      <c r="H26" s="69">
        <f t="shared" si="0"/>
        <v>8.07</v>
      </c>
      <c r="I26" s="70">
        <f t="shared" si="1"/>
        <v>13.07</v>
      </c>
      <c r="J26" s="76">
        <v>0</v>
      </c>
      <c r="K26" s="75">
        <v>36.31</v>
      </c>
      <c r="L26" s="69">
        <f t="shared" si="2"/>
        <v>0</v>
      </c>
      <c r="M26" s="70">
        <f t="shared" si="3"/>
        <v>0</v>
      </c>
      <c r="N26" s="77">
        <f t="shared" si="4"/>
        <v>13.07</v>
      </c>
      <c r="O26" s="72">
        <f t="shared" si="7"/>
        <v>83.38</v>
      </c>
      <c r="P26" s="78">
        <f t="shared" si="8"/>
        <v>19</v>
      </c>
      <c r="Q26" s="78">
        <f t="shared" si="9"/>
        <v>19</v>
      </c>
      <c r="R26" s="165">
        <f t="shared" si="5"/>
        <v>3.335457828765668</v>
      </c>
      <c r="S26" s="166">
        <f t="shared" si="6"/>
        <v>4.654365188653263</v>
      </c>
      <c r="T26" s="167">
        <v>3</v>
      </c>
    </row>
    <row r="27" spans="2:20" ht="12.75">
      <c r="B27" s="61">
        <v>5503</v>
      </c>
      <c r="C27" s="62" t="s">
        <v>167</v>
      </c>
      <c r="D27" s="62" t="s">
        <v>54</v>
      </c>
      <c r="E27" s="63" t="s">
        <v>168</v>
      </c>
      <c r="F27" s="74">
        <v>5</v>
      </c>
      <c r="G27" s="75">
        <v>42.88</v>
      </c>
      <c r="H27" s="69">
        <f t="shared" si="0"/>
        <v>3.8800000000000026</v>
      </c>
      <c r="I27" s="70">
        <f t="shared" si="1"/>
        <v>8.880000000000003</v>
      </c>
      <c r="J27" s="76">
        <v>5</v>
      </c>
      <c r="K27" s="75">
        <v>38.57</v>
      </c>
      <c r="L27" s="69">
        <f t="shared" si="2"/>
        <v>0</v>
      </c>
      <c r="M27" s="70">
        <f t="shared" si="3"/>
        <v>5</v>
      </c>
      <c r="N27" s="77">
        <f t="shared" si="4"/>
        <v>13.880000000000003</v>
      </c>
      <c r="O27" s="72">
        <f t="shared" si="7"/>
        <v>81.45</v>
      </c>
      <c r="P27" s="78">
        <f t="shared" si="8"/>
        <v>20</v>
      </c>
      <c r="Q27" s="78">
        <f t="shared" si="9"/>
        <v>20</v>
      </c>
      <c r="R27" s="165">
        <f t="shared" si="5"/>
        <v>3.6613805970149254</v>
      </c>
      <c r="S27" s="166">
        <f t="shared" si="6"/>
        <v>4.381643764583873</v>
      </c>
      <c r="T27" s="167">
        <v>2</v>
      </c>
    </row>
    <row r="28" spans="2:20" ht="12.75">
      <c r="B28" s="61">
        <v>5508</v>
      </c>
      <c r="C28" s="62" t="s">
        <v>169</v>
      </c>
      <c r="D28" s="62" t="s">
        <v>51</v>
      </c>
      <c r="E28" s="63" t="s">
        <v>170</v>
      </c>
      <c r="F28" s="74">
        <v>10</v>
      </c>
      <c r="G28" s="75">
        <v>43.41</v>
      </c>
      <c r="H28" s="69">
        <f t="shared" si="0"/>
        <v>4.409999999999997</v>
      </c>
      <c r="I28" s="70">
        <f t="shared" si="1"/>
        <v>14.409999999999997</v>
      </c>
      <c r="J28" s="76">
        <v>0</v>
      </c>
      <c r="K28" s="75">
        <v>30.56</v>
      </c>
      <c r="L28" s="69">
        <f t="shared" si="2"/>
        <v>0</v>
      </c>
      <c r="M28" s="70">
        <f t="shared" si="3"/>
        <v>0</v>
      </c>
      <c r="N28" s="77">
        <f t="shared" si="4"/>
        <v>14.409999999999997</v>
      </c>
      <c r="O28" s="72">
        <f t="shared" si="7"/>
        <v>73.97</v>
      </c>
      <c r="P28" s="78">
        <f t="shared" si="8"/>
        <v>21</v>
      </c>
      <c r="Q28" s="78">
        <f t="shared" si="9"/>
        <v>21</v>
      </c>
      <c r="R28" s="165">
        <f t="shared" si="5"/>
        <v>3.6166781847500578</v>
      </c>
      <c r="S28" s="166">
        <f t="shared" si="6"/>
        <v>5.530104712041885</v>
      </c>
      <c r="T28" s="167">
        <v>2</v>
      </c>
    </row>
    <row r="29" spans="2:20" ht="12.75">
      <c r="B29" s="61">
        <v>5538</v>
      </c>
      <c r="C29" s="62" t="s">
        <v>171</v>
      </c>
      <c r="D29" s="62" t="s">
        <v>47</v>
      </c>
      <c r="E29" s="63" t="s">
        <v>172</v>
      </c>
      <c r="F29" s="74">
        <v>5</v>
      </c>
      <c r="G29" s="75">
        <v>34.84</v>
      </c>
      <c r="H29" s="69">
        <f t="shared" si="0"/>
        <v>0</v>
      </c>
      <c r="I29" s="70">
        <f t="shared" si="1"/>
        <v>5</v>
      </c>
      <c r="J29" s="76">
        <v>10</v>
      </c>
      <c r="K29" s="75">
        <v>32.84</v>
      </c>
      <c r="L29" s="69">
        <f t="shared" si="2"/>
        <v>0</v>
      </c>
      <c r="M29" s="70">
        <f t="shared" si="3"/>
        <v>10</v>
      </c>
      <c r="N29" s="77">
        <f t="shared" si="4"/>
        <v>15</v>
      </c>
      <c r="O29" s="72">
        <f t="shared" si="7"/>
        <v>67.68</v>
      </c>
      <c r="P29" s="78">
        <f t="shared" si="8"/>
        <v>22</v>
      </c>
      <c r="Q29" s="78">
        <f t="shared" si="9"/>
        <v>22</v>
      </c>
      <c r="R29" s="165">
        <f t="shared" si="5"/>
        <v>4.506314580941446</v>
      </c>
      <c r="S29" s="166">
        <f t="shared" si="6"/>
        <v>5.146163215590742</v>
      </c>
      <c r="T29" s="167">
        <v>3</v>
      </c>
    </row>
    <row r="30" spans="2:20" ht="12.75">
      <c r="B30" s="61">
        <v>5528</v>
      </c>
      <c r="C30" s="62" t="s">
        <v>108</v>
      </c>
      <c r="D30" s="62" t="s">
        <v>54</v>
      </c>
      <c r="E30" s="63" t="s">
        <v>173</v>
      </c>
      <c r="F30" s="74">
        <v>10</v>
      </c>
      <c r="G30" s="75">
        <v>35.76</v>
      </c>
      <c r="H30" s="69">
        <f t="shared" si="0"/>
        <v>0</v>
      </c>
      <c r="I30" s="70">
        <f t="shared" si="1"/>
        <v>10</v>
      </c>
      <c r="J30" s="76">
        <v>5</v>
      </c>
      <c r="K30" s="75">
        <v>34.16</v>
      </c>
      <c r="L30" s="69">
        <f t="shared" si="2"/>
        <v>0</v>
      </c>
      <c r="M30" s="70">
        <f t="shared" si="3"/>
        <v>5</v>
      </c>
      <c r="N30" s="77">
        <f t="shared" si="4"/>
        <v>15</v>
      </c>
      <c r="O30" s="72">
        <f t="shared" si="7"/>
        <v>69.91999999999999</v>
      </c>
      <c r="P30" s="78">
        <f t="shared" si="8"/>
        <v>23</v>
      </c>
      <c r="Q30" s="78">
        <f t="shared" si="9"/>
        <v>23</v>
      </c>
      <c r="R30" s="165">
        <f t="shared" si="5"/>
        <v>4.390380313199105</v>
      </c>
      <c r="S30" s="166">
        <f t="shared" si="6"/>
        <v>4.947306791569087</v>
      </c>
      <c r="T30" s="167">
        <v>3</v>
      </c>
    </row>
    <row r="31" spans="2:20" ht="12.75">
      <c r="B31" s="61">
        <v>5534</v>
      </c>
      <c r="C31" s="62" t="s">
        <v>174</v>
      </c>
      <c r="D31" s="62" t="s">
        <v>49</v>
      </c>
      <c r="E31" s="63" t="s">
        <v>175</v>
      </c>
      <c r="F31" s="74">
        <v>10</v>
      </c>
      <c r="G31" s="75">
        <v>47.22</v>
      </c>
      <c r="H31" s="69">
        <f t="shared" si="0"/>
        <v>8.219999999999999</v>
      </c>
      <c r="I31" s="70">
        <f t="shared" si="1"/>
        <v>18.22</v>
      </c>
      <c r="J31" s="76">
        <v>5</v>
      </c>
      <c r="K31" s="75">
        <v>38.38</v>
      </c>
      <c r="L31" s="69">
        <f t="shared" si="2"/>
        <v>0</v>
      </c>
      <c r="M31" s="70">
        <f t="shared" si="3"/>
        <v>5</v>
      </c>
      <c r="N31" s="77">
        <f t="shared" si="4"/>
        <v>23.22</v>
      </c>
      <c r="O31" s="72">
        <f t="shared" si="7"/>
        <v>85.6</v>
      </c>
      <c r="P31" s="78">
        <f t="shared" si="8"/>
        <v>24</v>
      </c>
      <c r="Q31" s="78">
        <f t="shared" si="9"/>
        <v>24</v>
      </c>
      <c r="R31" s="165">
        <f t="shared" si="5"/>
        <v>3.324862346463363</v>
      </c>
      <c r="S31" s="166">
        <f t="shared" si="6"/>
        <v>4.40333507034914</v>
      </c>
      <c r="T31" s="167">
        <v>3</v>
      </c>
    </row>
    <row r="32" spans="2:20" ht="12.75">
      <c r="B32" s="61">
        <v>5510</v>
      </c>
      <c r="C32" s="62" t="s">
        <v>176</v>
      </c>
      <c r="D32" s="62" t="s">
        <v>52</v>
      </c>
      <c r="E32" s="63" t="s">
        <v>177</v>
      </c>
      <c r="F32" s="74">
        <v>5</v>
      </c>
      <c r="G32" s="75">
        <v>37.83</v>
      </c>
      <c r="H32" s="69">
        <f t="shared" si="0"/>
        <v>0</v>
      </c>
      <c r="I32" s="70">
        <f t="shared" si="1"/>
        <v>5</v>
      </c>
      <c r="J32" s="76">
        <v>0</v>
      </c>
      <c r="K32" s="75" t="s">
        <v>116</v>
      </c>
      <c r="L32" s="69">
        <f t="shared" si="2"/>
        <v>100</v>
      </c>
      <c r="M32" s="70">
        <f t="shared" si="3"/>
        <v>100</v>
      </c>
      <c r="N32" s="77">
        <f t="shared" si="4"/>
        <v>105</v>
      </c>
      <c r="O32" s="72" t="str">
        <f t="shared" si="7"/>
        <v>—</v>
      </c>
      <c r="P32" s="78">
        <f t="shared" si="8"/>
        <v>25</v>
      </c>
      <c r="Q32" s="78" t="str">
        <f t="shared" si="9"/>
        <v>—</v>
      </c>
      <c r="R32" s="165">
        <f t="shared" si="5"/>
        <v>4.15014538725879</v>
      </c>
      <c r="S32" s="166" t="e">
        <f t="shared" si="6"/>
        <v>#VALUE!</v>
      </c>
      <c r="T32" s="167"/>
    </row>
    <row r="33" spans="2:20" ht="12.75">
      <c r="B33" s="61">
        <v>5507</v>
      </c>
      <c r="C33" s="62" t="s">
        <v>178</v>
      </c>
      <c r="D33" s="62" t="s">
        <v>47</v>
      </c>
      <c r="E33" s="63" t="s">
        <v>179</v>
      </c>
      <c r="F33" s="74">
        <v>0</v>
      </c>
      <c r="G33" s="75" t="s">
        <v>116</v>
      </c>
      <c r="H33" s="69">
        <f t="shared" si="0"/>
        <v>120</v>
      </c>
      <c r="I33" s="70">
        <f t="shared" si="1"/>
        <v>120</v>
      </c>
      <c r="J33" s="76">
        <v>0</v>
      </c>
      <c r="K33" s="75">
        <v>32.5</v>
      </c>
      <c r="L33" s="69">
        <f t="shared" si="2"/>
        <v>0</v>
      </c>
      <c r="M33" s="70">
        <f t="shared" si="3"/>
        <v>0</v>
      </c>
      <c r="N33" s="77">
        <f t="shared" si="4"/>
        <v>120</v>
      </c>
      <c r="O33" s="72" t="str">
        <f t="shared" si="7"/>
        <v>—</v>
      </c>
      <c r="P33" s="78">
        <f t="shared" si="8"/>
        <v>26</v>
      </c>
      <c r="Q33" s="78" t="str">
        <f t="shared" si="9"/>
        <v>—</v>
      </c>
      <c r="R33" s="165" t="e">
        <f t="shared" si="5"/>
        <v>#VALUE!</v>
      </c>
      <c r="S33" s="166">
        <f t="shared" si="6"/>
        <v>5.2</v>
      </c>
      <c r="T33" s="167"/>
    </row>
    <row r="34" spans="2:20" ht="12.75">
      <c r="B34" s="61">
        <v>5516</v>
      </c>
      <c r="C34" s="62" t="s">
        <v>180</v>
      </c>
      <c r="D34" s="62" t="s">
        <v>48</v>
      </c>
      <c r="E34" s="63" t="s">
        <v>181</v>
      </c>
      <c r="F34" s="74">
        <v>0</v>
      </c>
      <c r="G34" s="75" t="s">
        <v>116</v>
      </c>
      <c r="H34" s="69">
        <f t="shared" si="0"/>
        <v>120</v>
      </c>
      <c r="I34" s="70">
        <f t="shared" si="1"/>
        <v>120</v>
      </c>
      <c r="J34" s="76">
        <v>0</v>
      </c>
      <c r="K34" s="75">
        <v>32.5</v>
      </c>
      <c r="L34" s="69">
        <f t="shared" si="2"/>
        <v>0</v>
      </c>
      <c r="M34" s="70">
        <f t="shared" si="3"/>
        <v>0</v>
      </c>
      <c r="N34" s="77">
        <f t="shared" si="4"/>
        <v>120</v>
      </c>
      <c r="O34" s="72" t="str">
        <f t="shared" si="7"/>
        <v>—</v>
      </c>
      <c r="P34" s="78">
        <f t="shared" si="8"/>
        <v>27</v>
      </c>
      <c r="Q34" s="78" t="str">
        <f t="shared" si="9"/>
        <v>—</v>
      </c>
      <c r="R34" s="165" t="e">
        <f t="shared" si="5"/>
        <v>#VALUE!</v>
      </c>
      <c r="S34" s="166">
        <f t="shared" si="6"/>
        <v>5.2</v>
      </c>
      <c r="T34" s="167"/>
    </row>
    <row r="35" spans="2:20" ht="12.75">
      <c r="B35" s="61">
        <v>5537</v>
      </c>
      <c r="C35" s="62" t="s">
        <v>117</v>
      </c>
      <c r="D35" s="62" t="s">
        <v>48</v>
      </c>
      <c r="E35" s="63" t="s">
        <v>182</v>
      </c>
      <c r="F35" s="74">
        <v>0</v>
      </c>
      <c r="G35" s="75" t="s">
        <v>116</v>
      </c>
      <c r="H35" s="69">
        <f t="shared" si="0"/>
        <v>120</v>
      </c>
      <c r="I35" s="70">
        <f t="shared" si="1"/>
        <v>120</v>
      </c>
      <c r="J35" s="76">
        <v>0</v>
      </c>
      <c r="K35" s="75">
        <v>32.63</v>
      </c>
      <c r="L35" s="69">
        <f t="shared" si="2"/>
        <v>0</v>
      </c>
      <c r="M35" s="70">
        <f t="shared" si="3"/>
        <v>0</v>
      </c>
      <c r="N35" s="77">
        <f t="shared" si="4"/>
        <v>120</v>
      </c>
      <c r="O35" s="72" t="str">
        <f t="shared" si="7"/>
        <v>—</v>
      </c>
      <c r="P35" s="78">
        <f t="shared" si="8"/>
        <v>28</v>
      </c>
      <c r="Q35" s="78" t="str">
        <f t="shared" si="9"/>
        <v>—</v>
      </c>
      <c r="R35" s="165" t="e">
        <f t="shared" si="5"/>
        <v>#VALUE!</v>
      </c>
      <c r="S35" s="166">
        <f t="shared" si="6"/>
        <v>5.179282868525896</v>
      </c>
      <c r="T35" s="167"/>
    </row>
    <row r="36" spans="2:20" ht="12.75">
      <c r="B36" s="61">
        <v>5522</v>
      </c>
      <c r="C36" s="62" t="s">
        <v>159</v>
      </c>
      <c r="D36" s="62" t="s">
        <v>47</v>
      </c>
      <c r="E36" s="63" t="s">
        <v>183</v>
      </c>
      <c r="F36" s="74">
        <v>0</v>
      </c>
      <c r="G36" s="75" t="s">
        <v>116</v>
      </c>
      <c r="H36" s="69">
        <f t="shared" si="0"/>
        <v>120</v>
      </c>
      <c r="I36" s="70">
        <f t="shared" si="1"/>
        <v>120</v>
      </c>
      <c r="J36" s="76">
        <v>0</v>
      </c>
      <c r="K36" s="75">
        <v>34.38</v>
      </c>
      <c r="L36" s="69">
        <f t="shared" si="2"/>
        <v>0</v>
      </c>
      <c r="M36" s="70">
        <f t="shared" si="3"/>
        <v>0</v>
      </c>
      <c r="N36" s="77">
        <f t="shared" si="4"/>
        <v>120</v>
      </c>
      <c r="O36" s="72" t="str">
        <f t="shared" si="7"/>
        <v>—</v>
      </c>
      <c r="P36" s="78">
        <f t="shared" si="8"/>
        <v>29</v>
      </c>
      <c r="Q36" s="78" t="str">
        <f t="shared" si="9"/>
        <v>—</v>
      </c>
      <c r="R36" s="165" t="e">
        <f t="shared" si="5"/>
        <v>#VALUE!</v>
      </c>
      <c r="S36" s="166">
        <f t="shared" si="6"/>
        <v>4.9156486329261195</v>
      </c>
      <c r="T36" s="167"/>
    </row>
    <row r="37" spans="2:20" ht="12.75">
      <c r="B37" s="61">
        <v>5512</v>
      </c>
      <c r="C37" s="62" t="s">
        <v>184</v>
      </c>
      <c r="D37" s="62" t="s">
        <v>51</v>
      </c>
      <c r="E37" s="63" t="s">
        <v>185</v>
      </c>
      <c r="F37" s="74">
        <v>0</v>
      </c>
      <c r="G37" s="75" t="s">
        <v>116</v>
      </c>
      <c r="H37" s="69">
        <f t="shared" si="0"/>
        <v>120</v>
      </c>
      <c r="I37" s="70">
        <f t="shared" si="1"/>
        <v>120</v>
      </c>
      <c r="J37" s="76">
        <v>0</v>
      </c>
      <c r="K37" s="75">
        <v>35.25</v>
      </c>
      <c r="L37" s="69">
        <f t="shared" si="2"/>
        <v>0</v>
      </c>
      <c r="M37" s="70">
        <f t="shared" si="3"/>
        <v>0</v>
      </c>
      <c r="N37" s="77">
        <f t="shared" si="4"/>
        <v>120</v>
      </c>
      <c r="O37" s="72" t="str">
        <f t="shared" si="7"/>
        <v>—</v>
      </c>
      <c r="P37" s="78">
        <f t="shared" si="8"/>
        <v>30</v>
      </c>
      <c r="Q37" s="78" t="str">
        <f t="shared" si="9"/>
        <v>—</v>
      </c>
      <c r="R37" s="165" t="e">
        <f t="shared" si="5"/>
        <v>#VALUE!</v>
      </c>
      <c r="S37" s="166">
        <f t="shared" si="6"/>
        <v>4.794326241134752</v>
      </c>
      <c r="T37" s="167"/>
    </row>
    <row r="38" spans="2:20" ht="12.75">
      <c r="B38" s="61">
        <v>5501</v>
      </c>
      <c r="C38" s="62" t="s">
        <v>186</v>
      </c>
      <c r="D38" s="62" t="s">
        <v>47</v>
      </c>
      <c r="E38" s="63" t="s">
        <v>187</v>
      </c>
      <c r="F38" s="74">
        <v>0</v>
      </c>
      <c r="G38" s="75" t="s">
        <v>116</v>
      </c>
      <c r="H38" s="69">
        <f t="shared" si="0"/>
        <v>120</v>
      </c>
      <c r="I38" s="70">
        <f t="shared" si="1"/>
        <v>120</v>
      </c>
      <c r="J38" s="76">
        <v>0</v>
      </c>
      <c r="K38" s="75">
        <v>37.65</v>
      </c>
      <c r="L38" s="69">
        <f t="shared" si="2"/>
        <v>0</v>
      </c>
      <c r="M38" s="70">
        <f t="shared" si="3"/>
        <v>0</v>
      </c>
      <c r="N38" s="77">
        <f t="shared" si="4"/>
        <v>120</v>
      </c>
      <c r="O38" s="72" t="str">
        <f t="shared" si="7"/>
        <v>—</v>
      </c>
      <c r="P38" s="78">
        <f t="shared" si="8"/>
        <v>31</v>
      </c>
      <c r="Q38" s="78" t="str">
        <f t="shared" si="9"/>
        <v>—</v>
      </c>
      <c r="R38" s="165" t="e">
        <f t="shared" si="5"/>
        <v>#VALUE!</v>
      </c>
      <c r="S38" s="166">
        <f t="shared" si="6"/>
        <v>4.488711819389111</v>
      </c>
      <c r="T38" s="167"/>
    </row>
    <row r="39" spans="2:20" ht="12.75">
      <c r="B39" s="61">
        <v>5530</v>
      </c>
      <c r="C39" s="62" t="s">
        <v>188</v>
      </c>
      <c r="D39" s="62" t="s">
        <v>47</v>
      </c>
      <c r="E39" s="63" t="s">
        <v>189</v>
      </c>
      <c r="F39" s="74">
        <v>10</v>
      </c>
      <c r="G39" s="75">
        <v>49.77</v>
      </c>
      <c r="H39" s="69">
        <f t="shared" si="0"/>
        <v>10.770000000000003</v>
      </c>
      <c r="I39" s="70">
        <f t="shared" si="1"/>
        <v>20.770000000000003</v>
      </c>
      <c r="J39" s="76">
        <v>0</v>
      </c>
      <c r="K39" s="75" t="s">
        <v>116</v>
      </c>
      <c r="L39" s="69">
        <f t="shared" si="2"/>
        <v>100</v>
      </c>
      <c r="M39" s="70">
        <f t="shared" si="3"/>
        <v>100</v>
      </c>
      <c r="N39" s="77">
        <f t="shared" si="4"/>
        <v>120.77000000000001</v>
      </c>
      <c r="O39" s="72" t="str">
        <f t="shared" si="7"/>
        <v>—</v>
      </c>
      <c r="P39" s="78">
        <f t="shared" si="8"/>
        <v>32</v>
      </c>
      <c r="Q39" s="78" t="str">
        <f t="shared" si="9"/>
        <v>—</v>
      </c>
      <c r="R39" s="165">
        <f t="shared" si="5"/>
        <v>3.154510749447458</v>
      </c>
      <c r="S39" s="166" t="e">
        <f t="shared" si="6"/>
        <v>#VALUE!</v>
      </c>
      <c r="T39" s="167"/>
    </row>
    <row r="40" spans="2:20" ht="12.75">
      <c r="B40" s="61">
        <v>5517</v>
      </c>
      <c r="C40" s="62" t="s">
        <v>190</v>
      </c>
      <c r="D40" s="62" t="s">
        <v>54</v>
      </c>
      <c r="E40" s="63" t="s">
        <v>191</v>
      </c>
      <c r="F40" s="74">
        <v>0</v>
      </c>
      <c r="G40" s="75" t="s">
        <v>116</v>
      </c>
      <c r="H40" s="69">
        <f t="shared" si="0"/>
        <v>120</v>
      </c>
      <c r="I40" s="70">
        <f t="shared" si="1"/>
        <v>120</v>
      </c>
      <c r="J40" s="76">
        <v>5</v>
      </c>
      <c r="K40" s="75">
        <v>35.06</v>
      </c>
      <c r="L40" s="69">
        <f t="shared" si="2"/>
        <v>0</v>
      </c>
      <c r="M40" s="70">
        <f t="shared" si="3"/>
        <v>5</v>
      </c>
      <c r="N40" s="77">
        <f t="shared" si="4"/>
        <v>125</v>
      </c>
      <c r="O40" s="72" t="str">
        <f t="shared" si="7"/>
        <v>—</v>
      </c>
      <c r="P40" s="78">
        <f t="shared" si="8"/>
        <v>33</v>
      </c>
      <c r="Q40" s="78" t="str">
        <f t="shared" si="9"/>
        <v>—</v>
      </c>
      <c r="R40" s="165" t="e">
        <f t="shared" si="5"/>
        <v>#VALUE!</v>
      </c>
      <c r="S40" s="166">
        <f t="shared" si="6"/>
        <v>4.82030804335425</v>
      </c>
      <c r="T40" s="167"/>
    </row>
    <row r="41" spans="2:20" ht="12.75">
      <c r="B41" s="61">
        <v>5527</v>
      </c>
      <c r="C41" s="62" t="s">
        <v>192</v>
      </c>
      <c r="D41" s="62" t="s">
        <v>53</v>
      </c>
      <c r="E41" s="63" t="s">
        <v>193</v>
      </c>
      <c r="F41" s="74">
        <v>0</v>
      </c>
      <c r="G41" s="75" t="s">
        <v>116</v>
      </c>
      <c r="H41" s="69">
        <f t="shared" si="0"/>
        <v>120</v>
      </c>
      <c r="I41" s="70">
        <f t="shared" si="1"/>
        <v>120</v>
      </c>
      <c r="J41" s="76">
        <v>5</v>
      </c>
      <c r="K41" s="75">
        <v>39.85</v>
      </c>
      <c r="L41" s="69">
        <f t="shared" si="2"/>
        <v>0</v>
      </c>
      <c r="M41" s="70">
        <f t="shared" si="3"/>
        <v>5</v>
      </c>
      <c r="N41" s="77">
        <f t="shared" si="4"/>
        <v>125</v>
      </c>
      <c r="O41" s="72" t="str">
        <f t="shared" si="7"/>
        <v>—</v>
      </c>
      <c r="P41" s="78">
        <f t="shared" si="8"/>
        <v>34</v>
      </c>
      <c r="Q41" s="78" t="str">
        <f t="shared" si="9"/>
        <v>—</v>
      </c>
      <c r="R41" s="165" t="e">
        <f t="shared" si="5"/>
        <v>#VALUE!</v>
      </c>
      <c r="S41" s="166">
        <f t="shared" si="6"/>
        <v>4.24090338770389</v>
      </c>
      <c r="T41" s="167"/>
    </row>
    <row r="42" spans="2:20" ht="12.75">
      <c r="B42" s="61">
        <v>5518</v>
      </c>
      <c r="C42" s="62" t="s">
        <v>127</v>
      </c>
      <c r="D42" s="62" t="s">
        <v>55</v>
      </c>
      <c r="E42" s="63" t="s">
        <v>194</v>
      </c>
      <c r="F42" s="74">
        <v>30</v>
      </c>
      <c r="G42" s="75">
        <v>43.89</v>
      </c>
      <c r="H42" s="69">
        <f t="shared" si="0"/>
        <v>4.890000000000001</v>
      </c>
      <c r="I42" s="70">
        <f t="shared" si="1"/>
        <v>34.89</v>
      </c>
      <c r="J42" s="76">
        <v>0</v>
      </c>
      <c r="K42" s="75" t="s">
        <v>116</v>
      </c>
      <c r="L42" s="69">
        <f t="shared" si="2"/>
        <v>100</v>
      </c>
      <c r="M42" s="70">
        <f t="shared" si="3"/>
        <v>100</v>
      </c>
      <c r="N42" s="77">
        <f t="shared" si="4"/>
        <v>134.89</v>
      </c>
      <c r="O42" s="72" t="str">
        <f t="shared" si="7"/>
        <v>—</v>
      </c>
      <c r="P42" s="78">
        <f t="shared" si="8"/>
        <v>35</v>
      </c>
      <c r="Q42" s="78" t="str">
        <f t="shared" si="9"/>
        <v>—</v>
      </c>
      <c r="R42" s="165">
        <f t="shared" si="5"/>
        <v>3.5771246297562085</v>
      </c>
      <c r="S42" s="166" t="e">
        <f t="shared" si="6"/>
        <v>#VALUE!</v>
      </c>
      <c r="T42" s="167"/>
    </row>
    <row r="43" spans="2:20" ht="12.75">
      <c r="B43" s="61">
        <v>5535</v>
      </c>
      <c r="C43" s="62" t="s">
        <v>195</v>
      </c>
      <c r="D43" s="62" t="s">
        <v>50</v>
      </c>
      <c r="E43" s="63" t="s">
        <v>196</v>
      </c>
      <c r="F43" s="74">
        <v>0</v>
      </c>
      <c r="G43" s="75" t="s">
        <v>116</v>
      </c>
      <c r="H43" s="69">
        <f t="shared" si="0"/>
        <v>120</v>
      </c>
      <c r="I43" s="70">
        <f t="shared" si="1"/>
        <v>120</v>
      </c>
      <c r="J43" s="76">
        <v>15</v>
      </c>
      <c r="K43" s="75">
        <v>37.6</v>
      </c>
      <c r="L43" s="69">
        <f t="shared" si="2"/>
        <v>0</v>
      </c>
      <c r="M43" s="70">
        <f t="shared" si="3"/>
        <v>15</v>
      </c>
      <c r="N43" s="77">
        <f t="shared" si="4"/>
        <v>135</v>
      </c>
      <c r="O43" s="72" t="str">
        <f t="shared" si="7"/>
        <v>—</v>
      </c>
      <c r="P43" s="78">
        <f t="shared" si="8"/>
        <v>36</v>
      </c>
      <c r="Q43" s="78" t="str">
        <f t="shared" si="9"/>
        <v>—</v>
      </c>
      <c r="R43" s="165" t="e">
        <f t="shared" si="5"/>
        <v>#VALUE!</v>
      </c>
      <c r="S43" s="166">
        <f t="shared" si="6"/>
        <v>4.49468085106383</v>
      </c>
      <c r="T43" s="167"/>
    </row>
    <row r="44" spans="2:20" ht="12.75">
      <c r="B44" s="61">
        <v>5526</v>
      </c>
      <c r="C44" s="62" t="s">
        <v>197</v>
      </c>
      <c r="D44" s="62" t="s">
        <v>48</v>
      </c>
      <c r="E44" s="63" t="s">
        <v>83</v>
      </c>
      <c r="F44" s="74">
        <v>0</v>
      </c>
      <c r="G44" s="75" t="s">
        <v>116</v>
      </c>
      <c r="H44" s="69">
        <f t="shared" si="0"/>
        <v>120</v>
      </c>
      <c r="I44" s="70">
        <f t="shared" si="1"/>
        <v>120</v>
      </c>
      <c r="J44" s="76">
        <v>10</v>
      </c>
      <c r="K44" s="75">
        <v>50.41</v>
      </c>
      <c r="L44" s="69">
        <f t="shared" si="2"/>
        <v>10.409999999999997</v>
      </c>
      <c r="M44" s="70">
        <f t="shared" si="3"/>
        <v>20.409999999999997</v>
      </c>
      <c r="N44" s="77">
        <f t="shared" si="4"/>
        <v>140.41</v>
      </c>
      <c r="O44" s="72" t="str">
        <f t="shared" si="7"/>
        <v>—</v>
      </c>
      <c r="P44" s="78">
        <f t="shared" si="8"/>
        <v>37</v>
      </c>
      <c r="Q44" s="78" t="str">
        <f t="shared" si="9"/>
        <v>—</v>
      </c>
      <c r="R44" s="165" t="e">
        <f t="shared" si="5"/>
        <v>#VALUE!</v>
      </c>
      <c r="S44" s="166">
        <f t="shared" si="6"/>
        <v>3.352509422733585</v>
      </c>
      <c r="T44" s="167"/>
    </row>
    <row r="45" spans="2:20" ht="12.75">
      <c r="B45" s="61">
        <v>5505</v>
      </c>
      <c r="C45" s="62" t="s">
        <v>198</v>
      </c>
      <c r="D45" s="62" t="s">
        <v>54</v>
      </c>
      <c r="E45" s="63" t="s">
        <v>199</v>
      </c>
      <c r="F45" s="74">
        <v>0</v>
      </c>
      <c r="G45" s="75" t="s">
        <v>116</v>
      </c>
      <c r="H45" s="69">
        <f t="shared" si="0"/>
        <v>120</v>
      </c>
      <c r="I45" s="70">
        <f t="shared" si="1"/>
        <v>120</v>
      </c>
      <c r="J45" s="76">
        <v>0</v>
      </c>
      <c r="K45" s="75" t="s">
        <v>116</v>
      </c>
      <c r="L45" s="69">
        <f t="shared" si="2"/>
        <v>100</v>
      </c>
      <c r="M45" s="70">
        <f t="shared" si="3"/>
        <v>100</v>
      </c>
      <c r="N45" s="77">
        <f t="shared" si="4"/>
        <v>220</v>
      </c>
      <c r="O45" s="72" t="str">
        <f t="shared" si="7"/>
        <v>—</v>
      </c>
      <c r="P45" s="78">
        <f t="shared" si="8"/>
        <v>38</v>
      </c>
      <c r="Q45" s="78" t="str">
        <f t="shared" si="9"/>
        <v>—</v>
      </c>
      <c r="R45" s="165" t="e">
        <f t="shared" si="5"/>
        <v>#VALUE!</v>
      </c>
      <c r="S45" s="166" t="e">
        <f t="shared" si="6"/>
        <v>#VALUE!</v>
      </c>
      <c r="T45" s="167"/>
    </row>
    <row r="46" spans="2:20" ht="12.75">
      <c r="B46" s="61">
        <v>5529</v>
      </c>
      <c r="C46" s="62" t="s">
        <v>200</v>
      </c>
      <c r="D46" s="62" t="s">
        <v>48</v>
      </c>
      <c r="E46" s="63" t="s">
        <v>201</v>
      </c>
      <c r="F46" s="74">
        <v>0</v>
      </c>
      <c r="G46" s="75" t="s">
        <v>116</v>
      </c>
      <c r="H46" s="69">
        <f t="shared" si="0"/>
        <v>120</v>
      </c>
      <c r="I46" s="70">
        <f t="shared" si="1"/>
        <v>120</v>
      </c>
      <c r="J46" s="76">
        <v>0</v>
      </c>
      <c r="K46" s="75" t="s">
        <v>116</v>
      </c>
      <c r="L46" s="69">
        <f t="shared" si="2"/>
        <v>100</v>
      </c>
      <c r="M46" s="70">
        <f t="shared" si="3"/>
        <v>100</v>
      </c>
      <c r="N46" s="77">
        <f t="shared" si="4"/>
        <v>220</v>
      </c>
      <c r="O46" s="72" t="str">
        <f t="shared" si="7"/>
        <v>—</v>
      </c>
      <c r="P46" s="78">
        <f>P48+1</f>
        <v>40</v>
      </c>
      <c r="Q46" s="78" t="str">
        <f>IF(O46="—","—",Q48+1)</f>
        <v>—</v>
      </c>
      <c r="R46" s="165" t="e">
        <f t="shared" si="5"/>
        <v>#VALUE!</v>
      </c>
      <c r="S46" s="166" t="e">
        <f t="shared" si="6"/>
        <v>#VALUE!</v>
      </c>
      <c r="T46" s="167"/>
    </row>
    <row r="47" spans="2:20" ht="12.75">
      <c r="B47" s="61">
        <v>5532</v>
      </c>
      <c r="C47" s="62" t="s">
        <v>106</v>
      </c>
      <c r="D47" s="62" t="s">
        <v>55</v>
      </c>
      <c r="E47" s="63" t="s">
        <v>202</v>
      </c>
      <c r="F47" s="74">
        <v>0</v>
      </c>
      <c r="G47" s="75" t="s">
        <v>116</v>
      </c>
      <c r="H47" s="69">
        <f t="shared" si="0"/>
        <v>120</v>
      </c>
      <c r="I47" s="70">
        <f t="shared" si="1"/>
        <v>120</v>
      </c>
      <c r="J47" s="76">
        <v>0</v>
      </c>
      <c r="K47" s="75" t="s">
        <v>116</v>
      </c>
      <c r="L47" s="69">
        <f t="shared" si="2"/>
        <v>100</v>
      </c>
      <c r="M47" s="70">
        <f t="shared" si="3"/>
        <v>100</v>
      </c>
      <c r="N47" s="77">
        <f t="shared" si="4"/>
        <v>220</v>
      </c>
      <c r="O47" s="72" t="str">
        <f t="shared" si="7"/>
        <v>—</v>
      </c>
      <c r="P47" s="78">
        <f t="shared" si="8"/>
        <v>41</v>
      </c>
      <c r="Q47" s="78" t="str">
        <f t="shared" si="9"/>
        <v>—</v>
      </c>
      <c r="R47" s="165" t="e">
        <f t="shared" si="5"/>
        <v>#VALUE!</v>
      </c>
      <c r="S47" s="166" t="e">
        <f t="shared" si="6"/>
        <v>#VALUE!</v>
      </c>
      <c r="T47" s="167"/>
    </row>
    <row r="48" spans="2:20" ht="12.75">
      <c r="B48" s="61">
        <v>5519</v>
      </c>
      <c r="C48" s="62" t="s">
        <v>63</v>
      </c>
      <c r="D48" s="62" t="s">
        <v>48</v>
      </c>
      <c r="E48" s="63" t="s">
        <v>64</v>
      </c>
      <c r="F48" s="74">
        <v>0</v>
      </c>
      <c r="G48" s="75" t="s">
        <v>132</v>
      </c>
      <c r="H48" s="69">
        <f>IF(OR(G48="снят",G48="н/я",G48&gt;I$5),120,IF(G48&gt;I$4,G48-I$4,0))</f>
        <v>120</v>
      </c>
      <c r="I48" s="70">
        <f>IF(H48=120,120,F48+H48)</f>
        <v>120</v>
      </c>
      <c r="J48" s="76">
        <v>0</v>
      </c>
      <c r="K48" s="75" t="s">
        <v>132</v>
      </c>
      <c r="L48" s="69">
        <f>IF(OR(K48="снят",K48="н/я",K48&gt;M$5),100,IF(K48&gt;M$4,K48-M$4,0))</f>
        <v>100</v>
      </c>
      <c r="M48" s="70">
        <f>IF(L48=100,100,J48+L48)</f>
        <v>100</v>
      </c>
      <c r="N48" s="77">
        <f>I48+M48</f>
        <v>220</v>
      </c>
      <c r="O48" s="72" t="str">
        <f>IF(OR(G48="снят",G48="н/я",G48&gt;I$5,K48="снят",K48="н/я",K48&gt;M$5,AND(G48=0,K48=0)),"—",G48+K48)</f>
        <v>—</v>
      </c>
      <c r="P48" s="78">
        <f>P45+1</f>
        <v>39</v>
      </c>
      <c r="Q48" s="78" t="str">
        <f>IF(O48="—","—",Q45+1)</f>
        <v>—</v>
      </c>
      <c r="R48" s="165" t="e">
        <f t="shared" si="5"/>
        <v>#VALUE!</v>
      </c>
      <c r="S48" s="166" t="e">
        <f t="shared" si="6"/>
        <v>#VALUE!</v>
      </c>
      <c r="T48" s="167"/>
    </row>
    <row r="49" spans="2:20" ht="13.5" thickBot="1">
      <c r="B49" s="79"/>
      <c r="C49" s="80"/>
      <c r="D49" s="80"/>
      <c r="E49" s="81"/>
      <c r="F49" s="82"/>
      <c r="G49" s="80"/>
      <c r="H49" s="80"/>
      <c r="I49" s="83"/>
      <c r="J49" s="82"/>
      <c r="K49" s="80"/>
      <c r="L49" s="80"/>
      <c r="M49" s="83"/>
      <c r="N49" s="84"/>
      <c r="O49" s="81"/>
      <c r="P49" s="85"/>
      <c r="Q49" s="85"/>
      <c r="R49" s="168"/>
      <c r="S49" s="169"/>
      <c r="T49" s="85"/>
    </row>
  </sheetData>
  <sheetProtection/>
  <mergeCells count="13">
    <mergeCell ref="B6:B7"/>
    <mergeCell ref="C6:C7"/>
    <mergeCell ref="D6:D7"/>
    <mergeCell ref="E6:E7"/>
    <mergeCell ref="F6:I6"/>
    <mergeCell ref="J6:M6"/>
    <mergeCell ref="T6:T7"/>
    <mergeCell ref="N6:N7"/>
    <mergeCell ref="O6:O7"/>
    <mergeCell ref="P6:P7"/>
    <mergeCell ref="Q6:Q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T63"/>
  <sheetViews>
    <sheetView zoomScalePageLayoutView="0" workbookViewId="0" topLeftCell="D7">
      <selection activeCell="T45" sqref="T45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8.875" style="38" bestFit="1" customWidth="1"/>
    <col min="5" max="5" width="38.75390625" style="38" bestFit="1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203</v>
      </c>
      <c r="E4" s="46"/>
      <c r="F4" s="47" t="s">
        <v>16</v>
      </c>
      <c r="G4" s="48">
        <v>157</v>
      </c>
      <c r="H4" s="48" t="s">
        <v>17</v>
      </c>
      <c r="I4" s="49">
        <v>39</v>
      </c>
      <c r="J4" s="47" t="s">
        <v>16</v>
      </c>
      <c r="K4" s="48">
        <v>169</v>
      </c>
      <c r="L4" s="48" t="s">
        <v>17</v>
      </c>
      <c r="M4" s="49">
        <v>40</v>
      </c>
      <c r="N4" s="50"/>
      <c r="O4" s="50"/>
    </row>
    <row r="5" spans="5:15" s="37" customFormat="1" ht="13.5" thickBot="1">
      <c r="E5" s="44"/>
      <c r="F5" s="51" t="s">
        <v>18</v>
      </c>
      <c r="G5" s="52">
        <v>4</v>
      </c>
      <c r="H5" s="52" t="s">
        <v>19</v>
      </c>
      <c r="I5" s="53">
        <v>59</v>
      </c>
      <c r="J5" s="51" t="s">
        <v>18</v>
      </c>
      <c r="K5" s="54">
        <v>4.2</v>
      </c>
      <c r="L5" s="52" t="s">
        <v>19</v>
      </c>
      <c r="M5" s="55">
        <v>60</v>
      </c>
      <c r="N5" s="50"/>
      <c r="O5" s="50"/>
    </row>
    <row r="6" spans="2:20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24</v>
      </c>
      <c r="G6" s="193"/>
      <c r="H6" s="193"/>
      <c r="I6" s="194"/>
      <c r="J6" s="195" t="s">
        <v>25</v>
      </c>
      <c r="K6" s="193"/>
      <c r="L6" s="193"/>
      <c r="M6" s="196"/>
      <c r="N6" s="176" t="s">
        <v>26</v>
      </c>
      <c r="O6" s="178" t="s">
        <v>27</v>
      </c>
      <c r="P6" s="174" t="s">
        <v>28</v>
      </c>
      <c r="Q6" s="174" t="s">
        <v>28</v>
      </c>
      <c r="R6" s="181" t="s">
        <v>369</v>
      </c>
      <c r="S6" s="178" t="s">
        <v>370</v>
      </c>
      <c r="T6" s="174" t="s">
        <v>371</v>
      </c>
    </row>
    <row r="7" spans="2:20" ht="34.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59" t="s">
        <v>29</v>
      </c>
      <c r="K7" s="57" t="s">
        <v>30</v>
      </c>
      <c r="L7" s="57" t="s">
        <v>31</v>
      </c>
      <c r="M7" s="60" t="s">
        <v>32</v>
      </c>
      <c r="N7" s="177"/>
      <c r="O7" s="179"/>
      <c r="P7" s="180"/>
      <c r="Q7" s="180"/>
      <c r="R7" s="182"/>
      <c r="S7" s="183"/>
      <c r="T7" s="175"/>
    </row>
    <row r="8" spans="2:20" ht="12.75">
      <c r="B8" s="61">
        <v>4028</v>
      </c>
      <c r="C8" s="62" t="s">
        <v>204</v>
      </c>
      <c r="D8" s="62" t="s">
        <v>48</v>
      </c>
      <c r="E8" s="63" t="s">
        <v>205</v>
      </c>
      <c r="F8" s="64">
        <v>0</v>
      </c>
      <c r="G8" s="65">
        <v>32.71</v>
      </c>
      <c r="H8" s="66">
        <f aca="true" t="shared" si="0" ref="H8:H60">IF(OR(G8="снят",G8="н/я",G8&gt;I$5),120,IF(G8&gt;I$4,G8-I$4,0))</f>
        <v>0</v>
      </c>
      <c r="I8" s="67">
        <f aca="true" t="shared" si="1" ref="I8:I60">IF(H8=120,120,F8+H8)</f>
        <v>0</v>
      </c>
      <c r="J8" s="68">
        <v>0</v>
      </c>
      <c r="K8" s="65">
        <v>32</v>
      </c>
      <c r="L8" s="69">
        <f aca="true" t="shared" si="2" ref="L8:L60">IF(OR(K8="снят",K8="н/я",K8&gt;M$5),100,IF(K8&gt;M$4,K8-M$4,0))</f>
        <v>0</v>
      </c>
      <c r="M8" s="70">
        <f aca="true" t="shared" si="3" ref="M8:M60">IF(L8=100,100,J8+L8)</f>
        <v>0</v>
      </c>
      <c r="N8" s="71">
        <f aca="true" t="shared" si="4" ref="N8:N60">I8+M8</f>
        <v>0</v>
      </c>
      <c r="O8" s="72">
        <f aca="true" t="shared" si="5" ref="O8:O60">IF(OR(G8="снят",G8="н/я",G8&gt;I$5,K8="снят",K8="н/я",K8&gt;M$5,AND(G8=0,K8=0)),"—",G8+K8)</f>
        <v>64.71000000000001</v>
      </c>
      <c r="P8" s="73">
        <v>1</v>
      </c>
      <c r="Q8" s="73">
        <f>IF(O8="—","—",1)</f>
        <v>1</v>
      </c>
      <c r="R8" s="162">
        <f aca="true" t="shared" si="6" ref="R8:R62">$G$4/G8</f>
        <v>4.799755426475084</v>
      </c>
      <c r="S8" s="163">
        <f aca="true" t="shared" si="7" ref="S8:S62">$K$4/K8</f>
        <v>5.28125</v>
      </c>
      <c r="T8" s="164" t="s">
        <v>373</v>
      </c>
    </row>
    <row r="9" spans="2:20" ht="12.75">
      <c r="B9" s="61">
        <v>4018</v>
      </c>
      <c r="C9" s="62" t="s">
        <v>93</v>
      </c>
      <c r="D9" s="62" t="s">
        <v>47</v>
      </c>
      <c r="E9" s="63" t="s">
        <v>206</v>
      </c>
      <c r="F9" s="74">
        <v>0</v>
      </c>
      <c r="G9" s="75">
        <v>35.68</v>
      </c>
      <c r="H9" s="69">
        <f t="shared" si="0"/>
        <v>0</v>
      </c>
      <c r="I9" s="70">
        <f t="shared" si="1"/>
        <v>0</v>
      </c>
      <c r="J9" s="76">
        <v>0</v>
      </c>
      <c r="K9" s="75">
        <v>33.06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t="shared" si="5"/>
        <v>68.74000000000001</v>
      </c>
      <c r="P9" s="78">
        <f aca="true" t="shared" si="8" ref="P9:P60">P8+1</f>
        <v>2</v>
      </c>
      <c r="Q9" s="78">
        <f aca="true" t="shared" si="9" ref="Q9:Q60">IF(O9="—","—",Q8+1)</f>
        <v>2</v>
      </c>
      <c r="R9" s="165">
        <f t="shared" si="6"/>
        <v>4.400224215246637</v>
      </c>
      <c r="S9" s="166">
        <f t="shared" si="7"/>
        <v>5.111917725347852</v>
      </c>
      <c r="T9" s="167" t="s">
        <v>373</v>
      </c>
    </row>
    <row r="10" spans="2:20" ht="12.75">
      <c r="B10" s="61">
        <v>4002</v>
      </c>
      <c r="C10" s="62" t="s">
        <v>67</v>
      </c>
      <c r="D10" s="62" t="s">
        <v>47</v>
      </c>
      <c r="E10" s="63" t="s">
        <v>207</v>
      </c>
      <c r="F10" s="74">
        <v>0</v>
      </c>
      <c r="G10" s="75">
        <v>37.9</v>
      </c>
      <c r="H10" s="69">
        <f t="shared" si="0"/>
        <v>0</v>
      </c>
      <c r="I10" s="70">
        <f t="shared" si="1"/>
        <v>0</v>
      </c>
      <c r="J10" s="76">
        <v>0</v>
      </c>
      <c r="K10" s="75">
        <v>33.12</v>
      </c>
      <c r="L10" s="69">
        <f t="shared" si="2"/>
        <v>0</v>
      </c>
      <c r="M10" s="70">
        <f t="shared" si="3"/>
        <v>0</v>
      </c>
      <c r="N10" s="77">
        <f t="shared" si="4"/>
        <v>0</v>
      </c>
      <c r="O10" s="72">
        <f t="shared" si="5"/>
        <v>71.02</v>
      </c>
      <c r="P10" s="78">
        <f t="shared" si="8"/>
        <v>3</v>
      </c>
      <c r="Q10" s="78">
        <f t="shared" si="9"/>
        <v>3</v>
      </c>
      <c r="R10" s="165">
        <f t="shared" si="6"/>
        <v>4.142480211081795</v>
      </c>
      <c r="S10" s="166">
        <f t="shared" si="7"/>
        <v>5.1026570048309186</v>
      </c>
      <c r="T10" s="167" t="s">
        <v>373</v>
      </c>
    </row>
    <row r="11" spans="2:20" ht="12.75">
      <c r="B11" s="61">
        <v>4043</v>
      </c>
      <c r="C11" s="62" t="s">
        <v>61</v>
      </c>
      <c r="D11" s="62" t="s">
        <v>48</v>
      </c>
      <c r="E11" s="63" t="s">
        <v>208</v>
      </c>
      <c r="F11" s="74">
        <v>0</v>
      </c>
      <c r="G11" s="75">
        <v>36.53</v>
      </c>
      <c r="H11" s="69">
        <f t="shared" si="0"/>
        <v>0</v>
      </c>
      <c r="I11" s="70">
        <f t="shared" si="1"/>
        <v>0</v>
      </c>
      <c r="J11" s="76">
        <v>0</v>
      </c>
      <c r="K11" s="75">
        <v>36.28</v>
      </c>
      <c r="L11" s="69">
        <f t="shared" si="2"/>
        <v>0</v>
      </c>
      <c r="M11" s="70">
        <f t="shared" si="3"/>
        <v>0</v>
      </c>
      <c r="N11" s="77">
        <f t="shared" si="4"/>
        <v>0</v>
      </c>
      <c r="O11" s="72">
        <f t="shared" si="5"/>
        <v>72.81</v>
      </c>
      <c r="P11" s="78">
        <f t="shared" si="8"/>
        <v>4</v>
      </c>
      <c r="Q11" s="78">
        <f t="shared" si="9"/>
        <v>4</v>
      </c>
      <c r="R11" s="165">
        <f t="shared" si="6"/>
        <v>4.297837393922803</v>
      </c>
      <c r="S11" s="166">
        <f t="shared" si="7"/>
        <v>4.658213891951489</v>
      </c>
      <c r="T11" s="167" t="s">
        <v>372</v>
      </c>
    </row>
    <row r="12" spans="2:20" ht="12.75">
      <c r="B12" s="61">
        <v>4015</v>
      </c>
      <c r="C12" s="62" t="s">
        <v>209</v>
      </c>
      <c r="D12" s="62" t="s">
        <v>54</v>
      </c>
      <c r="E12" s="63" t="s">
        <v>210</v>
      </c>
      <c r="F12" s="74">
        <v>0</v>
      </c>
      <c r="G12" s="75">
        <v>37.67</v>
      </c>
      <c r="H12" s="69">
        <f t="shared" si="0"/>
        <v>0</v>
      </c>
      <c r="I12" s="70">
        <f t="shared" si="1"/>
        <v>0</v>
      </c>
      <c r="J12" s="76">
        <v>0</v>
      </c>
      <c r="K12" s="75">
        <v>35.25</v>
      </c>
      <c r="L12" s="69">
        <f t="shared" si="2"/>
        <v>0</v>
      </c>
      <c r="M12" s="70">
        <f t="shared" si="3"/>
        <v>0</v>
      </c>
      <c r="N12" s="77">
        <f t="shared" si="4"/>
        <v>0</v>
      </c>
      <c r="O12" s="72">
        <f t="shared" si="5"/>
        <v>72.92</v>
      </c>
      <c r="P12" s="78">
        <f t="shared" si="8"/>
        <v>5</v>
      </c>
      <c r="Q12" s="78">
        <f t="shared" si="9"/>
        <v>5</v>
      </c>
      <c r="R12" s="165">
        <f t="shared" si="6"/>
        <v>4.167772763472259</v>
      </c>
      <c r="S12" s="166">
        <f t="shared" si="7"/>
        <v>4.794326241134752</v>
      </c>
      <c r="T12" s="167" t="s">
        <v>373</v>
      </c>
    </row>
    <row r="13" spans="2:20" ht="12.75">
      <c r="B13" s="61">
        <v>4026</v>
      </c>
      <c r="C13" s="62" t="s">
        <v>211</v>
      </c>
      <c r="D13" s="62" t="s">
        <v>48</v>
      </c>
      <c r="E13" s="63" t="s">
        <v>212</v>
      </c>
      <c r="F13" s="74">
        <v>0</v>
      </c>
      <c r="G13" s="75">
        <v>35.2</v>
      </c>
      <c r="H13" s="69">
        <f t="shared" si="0"/>
        <v>0</v>
      </c>
      <c r="I13" s="70">
        <f t="shared" si="1"/>
        <v>0</v>
      </c>
      <c r="J13" s="76">
        <v>0</v>
      </c>
      <c r="K13" s="75">
        <v>37.81</v>
      </c>
      <c r="L13" s="69">
        <f t="shared" si="2"/>
        <v>0</v>
      </c>
      <c r="M13" s="70">
        <f t="shared" si="3"/>
        <v>0</v>
      </c>
      <c r="N13" s="77">
        <f t="shared" si="4"/>
        <v>0</v>
      </c>
      <c r="O13" s="72">
        <f t="shared" si="5"/>
        <v>73.01</v>
      </c>
      <c r="P13" s="78">
        <f t="shared" si="8"/>
        <v>6</v>
      </c>
      <c r="Q13" s="78">
        <f t="shared" si="9"/>
        <v>6</v>
      </c>
      <c r="R13" s="165">
        <f t="shared" si="6"/>
        <v>4.4602272727272725</v>
      </c>
      <c r="S13" s="166">
        <f t="shared" si="7"/>
        <v>4.469717006083046</v>
      </c>
      <c r="T13" s="167" t="s">
        <v>372</v>
      </c>
    </row>
    <row r="14" spans="2:20" ht="12.75">
      <c r="B14" s="61">
        <v>4023</v>
      </c>
      <c r="C14" s="62" t="s">
        <v>213</v>
      </c>
      <c r="D14" s="62" t="s">
        <v>48</v>
      </c>
      <c r="E14" s="63" t="s">
        <v>214</v>
      </c>
      <c r="F14" s="74">
        <v>0</v>
      </c>
      <c r="G14" s="75">
        <v>38.56</v>
      </c>
      <c r="H14" s="69">
        <f t="shared" si="0"/>
        <v>0</v>
      </c>
      <c r="I14" s="70">
        <f t="shared" si="1"/>
        <v>0</v>
      </c>
      <c r="J14" s="76">
        <v>0</v>
      </c>
      <c r="K14" s="75">
        <v>34.5</v>
      </c>
      <c r="L14" s="69">
        <f t="shared" si="2"/>
        <v>0</v>
      </c>
      <c r="M14" s="70">
        <f t="shared" si="3"/>
        <v>0</v>
      </c>
      <c r="N14" s="77">
        <f t="shared" si="4"/>
        <v>0</v>
      </c>
      <c r="O14" s="72">
        <f t="shared" si="5"/>
        <v>73.06</v>
      </c>
      <c r="P14" s="78">
        <f t="shared" si="8"/>
        <v>7</v>
      </c>
      <c r="Q14" s="78">
        <f t="shared" si="9"/>
        <v>7</v>
      </c>
      <c r="R14" s="165">
        <f t="shared" si="6"/>
        <v>4.071576763485477</v>
      </c>
      <c r="S14" s="166">
        <f t="shared" si="7"/>
        <v>4.898550724637682</v>
      </c>
      <c r="T14" s="167" t="s">
        <v>373</v>
      </c>
    </row>
    <row r="15" spans="2:20" ht="12.75">
      <c r="B15" s="61">
        <v>4022</v>
      </c>
      <c r="C15" s="62" t="s">
        <v>215</v>
      </c>
      <c r="D15" s="62" t="s">
        <v>47</v>
      </c>
      <c r="E15" s="63" t="s">
        <v>216</v>
      </c>
      <c r="F15" s="74">
        <v>0</v>
      </c>
      <c r="G15" s="75">
        <v>37.12</v>
      </c>
      <c r="H15" s="69">
        <f t="shared" si="0"/>
        <v>0</v>
      </c>
      <c r="I15" s="70">
        <f t="shared" si="1"/>
        <v>0</v>
      </c>
      <c r="J15" s="76">
        <v>0</v>
      </c>
      <c r="K15" s="75">
        <v>36.45</v>
      </c>
      <c r="L15" s="69">
        <f t="shared" si="2"/>
        <v>0</v>
      </c>
      <c r="M15" s="70">
        <f t="shared" si="3"/>
        <v>0</v>
      </c>
      <c r="N15" s="77">
        <f t="shared" si="4"/>
        <v>0</v>
      </c>
      <c r="O15" s="72">
        <f t="shared" si="5"/>
        <v>73.57</v>
      </c>
      <c r="P15" s="78">
        <f t="shared" si="8"/>
        <v>8</v>
      </c>
      <c r="Q15" s="78">
        <f t="shared" si="9"/>
        <v>8</v>
      </c>
      <c r="R15" s="165">
        <f t="shared" si="6"/>
        <v>4.229525862068966</v>
      </c>
      <c r="S15" s="166">
        <f t="shared" si="7"/>
        <v>4.636488340192043</v>
      </c>
      <c r="T15" s="167" t="s">
        <v>372</v>
      </c>
    </row>
    <row r="16" spans="2:20" ht="12.75">
      <c r="B16" s="61">
        <v>4007</v>
      </c>
      <c r="C16" s="62" t="s">
        <v>217</v>
      </c>
      <c r="D16" s="62" t="s">
        <v>49</v>
      </c>
      <c r="E16" s="63" t="s">
        <v>218</v>
      </c>
      <c r="F16" s="74">
        <v>0</v>
      </c>
      <c r="G16" s="75">
        <v>38.14</v>
      </c>
      <c r="H16" s="69">
        <f t="shared" si="0"/>
        <v>0</v>
      </c>
      <c r="I16" s="70">
        <f t="shared" si="1"/>
        <v>0</v>
      </c>
      <c r="J16" s="76">
        <v>0</v>
      </c>
      <c r="K16" s="75">
        <v>35.82</v>
      </c>
      <c r="L16" s="69">
        <f t="shared" si="2"/>
        <v>0</v>
      </c>
      <c r="M16" s="70">
        <f t="shared" si="3"/>
        <v>0</v>
      </c>
      <c r="N16" s="77">
        <f t="shared" si="4"/>
        <v>0</v>
      </c>
      <c r="O16" s="72">
        <f t="shared" si="5"/>
        <v>73.96000000000001</v>
      </c>
      <c r="P16" s="78">
        <f t="shared" si="8"/>
        <v>9</v>
      </c>
      <c r="Q16" s="78">
        <f t="shared" si="9"/>
        <v>9</v>
      </c>
      <c r="R16" s="165">
        <f t="shared" si="6"/>
        <v>4.116413214472995</v>
      </c>
      <c r="S16" s="166">
        <f t="shared" si="7"/>
        <v>4.718034617532105</v>
      </c>
      <c r="T16" s="167" t="s">
        <v>372</v>
      </c>
    </row>
    <row r="17" spans="2:20" ht="12.75">
      <c r="B17" s="61">
        <v>4014</v>
      </c>
      <c r="C17" s="62" t="s">
        <v>192</v>
      </c>
      <c r="D17" s="62" t="s">
        <v>53</v>
      </c>
      <c r="E17" s="63" t="s">
        <v>219</v>
      </c>
      <c r="F17" s="74">
        <v>0</v>
      </c>
      <c r="G17" s="75">
        <v>38.93</v>
      </c>
      <c r="H17" s="69">
        <f t="shared" si="0"/>
        <v>0</v>
      </c>
      <c r="I17" s="70">
        <f t="shared" si="1"/>
        <v>0</v>
      </c>
      <c r="J17" s="76">
        <v>0</v>
      </c>
      <c r="K17" s="75">
        <v>36.81</v>
      </c>
      <c r="L17" s="69">
        <f t="shared" si="2"/>
        <v>0</v>
      </c>
      <c r="M17" s="70">
        <f t="shared" si="3"/>
        <v>0</v>
      </c>
      <c r="N17" s="77">
        <f t="shared" si="4"/>
        <v>0</v>
      </c>
      <c r="O17" s="72">
        <f t="shared" si="5"/>
        <v>75.74000000000001</v>
      </c>
      <c r="P17" s="78">
        <f t="shared" si="8"/>
        <v>10</v>
      </c>
      <c r="Q17" s="78">
        <f t="shared" si="9"/>
        <v>10</v>
      </c>
      <c r="R17" s="165">
        <f t="shared" si="6"/>
        <v>4.032879527356794</v>
      </c>
      <c r="S17" s="166">
        <f t="shared" si="7"/>
        <v>4.591143710948112</v>
      </c>
      <c r="T17" s="167" t="s">
        <v>372</v>
      </c>
    </row>
    <row r="18" spans="2:20" ht="12.75">
      <c r="B18" s="61">
        <v>4055</v>
      </c>
      <c r="C18" s="62" t="s">
        <v>220</v>
      </c>
      <c r="D18" s="62" t="s">
        <v>53</v>
      </c>
      <c r="E18" s="63" t="s">
        <v>221</v>
      </c>
      <c r="F18" s="74">
        <v>0</v>
      </c>
      <c r="G18" s="75">
        <v>38.05</v>
      </c>
      <c r="H18" s="69">
        <f t="shared" si="0"/>
        <v>0</v>
      </c>
      <c r="I18" s="70">
        <f t="shared" si="1"/>
        <v>0</v>
      </c>
      <c r="J18" s="76">
        <v>0</v>
      </c>
      <c r="K18" s="75">
        <v>38.81</v>
      </c>
      <c r="L18" s="69">
        <f t="shared" si="2"/>
        <v>0</v>
      </c>
      <c r="M18" s="70">
        <f t="shared" si="3"/>
        <v>0</v>
      </c>
      <c r="N18" s="77">
        <f t="shared" si="4"/>
        <v>0</v>
      </c>
      <c r="O18" s="72">
        <f t="shared" si="5"/>
        <v>76.86</v>
      </c>
      <c r="P18" s="78">
        <f t="shared" si="8"/>
        <v>11</v>
      </c>
      <c r="Q18" s="78">
        <f t="shared" si="9"/>
        <v>11</v>
      </c>
      <c r="R18" s="165">
        <f t="shared" si="6"/>
        <v>4.126149802890933</v>
      </c>
      <c r="S18" s="166">
        <f t="shared" si="7"/>
        <v>4.3545477969595465</v>
      </c>
      <c r="T18" s="167" t="s">
        <v>372</v>
      </c>
    </row>
    <row r="19" spans="2:20" ht="12.75">
      <c r="B19" s="61">
        <v>4039</v>
      </c>
      <c r="C19" s="62" t="s">
        <v>134</v>
      </c>
      <c r="D19" s="62" t="s">
        <v>48</v>
      </c>
      <c r="E19" s="63" t="s">
        <v>222</v>
      </c>
      <c r="F19" s="74">
        <v>0</v>
      </c>
      <c r="G19" s="75">
        <v>39.51</v>
      </c>
      <c r="H19" s="69">
        <f t="shared" si="0"/>
        <v>0.509999999999998</v>
      </c>
      <c r="I19" s="70">
        <f t="shared" si="1"/>
        <v>0.509999999999998</v>
      </c>
      <c r="J19" s="76">
        <v>0</v>
      </c>
      <c r="K19" s="75">
        <v>38.47</v>
      </c>
      <c r="L19" s="69">
        <f t="shared" si="2"/>
        <v>0</v>
      </c>
      <c r="M19" s="70">
        <f t="shared" si="3"/>
        <v>0</v>
      </c>
      <c r="N19" s="77">
        <f t="shared" si="4"/>
        <v>0.509999999999998</v>
      </c>
      <c r="O19" s="72">
        <f t="shared" si="5"/>
        <v>77.97999999999999</v>
      </c>
      <c r="P19" s="78">
        <f t="shared" si="8"/>
        <v>12</v>
      </c>
      <c r="Q19" s="78">
        <f t="shared" si="9"/>
        <v>12</v>
      </c>
      <c r="R19" s="165">
        <f t="shared" si="6"/>
        <v>3.9736775499873453</v>
      </c>
      <c r="S19" s="166">
        <f t="shared" si="7"/>
        <v>4.393033532622823</v>
      </c>
      <c r="T19" s="167" t="s">
        <v>372</v>
      </c>
    </row>
    <row r="20" spans="2:20" ht="12.75">
      <c r="B20" s="61">
        <v>4005</v>
      </c>
      <c r="C20" s="62" t="s">
        <v>93</v>
      </c>
      <c r="D20" s="62" t="s">
        <v>47</v>
      </c>
      <c r="E20" s="63" t="s">
        <v>223</v>
      </c>
      <c r="F20" s="74">
        <v>0</v>
      </c>
      <c r="G20" s="75">
        <v>39.67</v>
      </c>
      <c r="H20" s="69">
        <f t="shared" si="0"/>
        <v>0.6700000000000017</v>
      </c>
      <c r="I20" s="70">
        <f t="shared" si="1"/>
        <v>0.6700000000000017</v>
      </c>
      <c r="J20" s="76">
        <v>0</v>
      </c>
      <c r="K20" s="75">
        <v>39.91</v>
      </c>
      <c r="L20" s="69">
        <f t="shared" si="2"/>
        <v>0</v>
      </c>
      <c r="M20" s="70">
        <f t="shared" si="3"/>
        <v>0</v>
      </c>
      <c r="N20" s="77">
        <f t="shared" si="4"/>
        <v>0.6700000000000017</v>
      </c>
      <c r="O20" s="72">
        <f t="shared" si="5"/>
        <v>79.58</v>
      </c>
      <c r="P20" s="78">
        <f t="shared" si="8"/>
        <v>13</v>
      </c>
      <c r="Q20" s="78">
        <f t="shared" si="9"/>
        <v>13</v>
      </c>
      <c r="R20" s="165">
        <f t="shared" si="6"/>
        <v>3.95765061759516</v>
      </c>
      <c r="S20" s="166">
        <f t="shared" si="7"/>
        <v>4.234527687296417</v>
      </c>
      <c r="T20" s="167">
        <v>1</v>
      </c>
    </row>
    <row r="21" spans="2:20" ht="12.75">
      <c r="B21" s="61">
        <v>4038</v>
      </c>
      <c r="C21" s="62" t="s">
        <v>125</v>
      </c>
      <c r="D21" s="62" t="s">
        <v>49</v>
      </c>
      <c r="E21" s="63" t="s">
        <v>224</v>
      </c>
      <c r="F21" s="74">
        <v>0</v>
      </c>
      <c r="G21" s="75">
        <v>39.9</v>
      </c>
      <c r="H21" s="69">
        <f t="shared" si="0"/>
        <v>0.8999999999999986</v>
      </c>
      <c r="I21" s="70">
        <f t="shared" si="1"/>
        <v>0.8999999999999986</v>
      </c>
      <c r="J21" s="76">
        <v>0</v>
      </c>
      <c r="K21" s="75">
        <v>37.75</v>
      </c>
      <c r="L21" s="69">
        <f t="shared" si="2"/>
        <v>0</v>
      </c>
      <c r="M21" s="70">
        <f t="shared" si="3"/>
        <v>0</v>
      </c>
      <c r="N21" s="77">
        <f t="shared" si="4"/>
        <v>0.8999999999999986</v>
      </c>
      <c r="O21" s="72">
        <f t="shared" si="5"/>
        <v>77.65</v>
      </c>
      <c r="P21" s="78">
        <f t="shared" si="8"/>
        <v>14</v>
      </c>
      <c r="Q21" s="78">
        <f t="shared" si="9"/>
        <v>14</v>
      </c>
      <c r="R21" s="165">
        <f t="shared" si="6"/>
        <v>3.9348370927318297</v>
      </c>
      <c r="S21" s="166">
        <f t="shared" si="7"/>
        <v>4.47682119205298</v>
      </c>
      <c r="T21" s="167" t="s">
        <v>372</v>
      </c>
    </row>
    <row r="22" spans="2:20" ht="12.75">
      <c r="B22" s="61">
        <v>4049</v>
      </c>
      <c r="C22" s="62" t="s">
        <v>167</v>
      </c>
      <c r="D22" s="62" t="s">
        <v>54</v>
      </c>
      <c r="E22" s="63" t="s">
        <v>225</v>
      </c>
      <c r="F22" s="74">
        <v>0</v>
      </c>
      <c r="G22" s="75">
        <v>40.25</v>
      </c>
      <c r="H22" s="69">
        <f t="shared" si="0"/>
        <v>1.25</v>
      </c>
      <c r="I22" s="70">
        <f t="shared" si="1"/>
        <v>1.25</v>
      </c>
      <c r="J22" s="76">
        <v>0</v>
      </c>
      <c r="K22" s="75">
        <v>37.69</v>
      </c>
      <c r="L22" s="69">
        <f t="shared" si="2"/>
        <v>0</v>
      </c>
      <c r="M22" s="70">
        <f t="shared" si="3"/>
        <v>0</v>
      </c>
      <c r="N22" s="77">
        <f t="shared" si="4"/>
        <v>1.25</v>
      </c>
      <c r="O22" s="72">
        <f t="shared" si="5"/>
        <v>77.94</v>
      </c>
      <c r="P22" s="78">
        <f t="shared" si="8"/>
        <v>15</v>
      </c>
      <c r="Q22" s="78">
        <f t="shared" si="9"/>
        <v>15</v>
      </c>
      <c r="R22" s="165">
        <f t="shared" si="6"/>
        <v>3.900621118012422</v>
      </c>
      <c r="S22" s="166">
        <f t="shared" si="7"/>
        <v>4.4839479968161315</v>
      </c>
      <c r="T22" s="167" t="s">
        <v>372</v>
      </c>
    </row>
    <row r="23" spans="2:20" ht="12.75">
      <c r="B23" s="61">
        <v>4046</v>
      </c>
      <c r="C23" s="62" t="s">
        <v>195</v>
      </c>
      <c r="D23" s="62" t="s">
        <v>50</v>
      </c>
      <c r="E23" s="63" t="s">
        <v>226</v>
      </c>
      <c r="F23" s="74">
        <v>0</v>
      </c>
      <c r="G23" s="75">
        <v>40.98</v>
      </c>
      <c r="H23" s="69">
        <f t="shared" si="0"/>
        <v>1.9799999999999969</v>
      </c>
      <c r="I23" s="70">
        <f t="shared" si="1"/>
        <v>1.9799999999999969</v>
      </c>
      <c r="J23" s="76">
        <v>0</v>
      </c>
      <c r="K23" s="75">
        <v>37.47</v>
      </c>
      <c r="L23" s="69">
        <f t="shared" si="2"/>
        <v>0</v>
      </c>
      <c r="M23" s="70">
        <f t="shared" si="3"/>
        <v>0</v>
      </c>
      <c r="N23" s="77">
        <f t="shared" si="4"/>
        <v>1.9799999999999969</v>
      </c>
      <c r="O23" s="72">
        <f t="shared" si="5"/>
        <v>78.44999999999999</v>
      </c>
      <c r="P23" s="78">
        <f t="shared" si="8"/>
        <v>16</v>
      </c>
      <c r="Q23" s="78">
        <f t="shared" si="9"/>
        <v>16</v>
      </c>
      <c r="R23" s="165">
        <f t="shared" si="6"/>
        <v>3.8311371400683263</v>
      </c>
      <c r="S23" s="166">
        <f t="shared" si="7"/>
        <v>4.510274886575927</v>
      </c>
      <c r="T23" s="167" t="s">
        <v>372</v>
      </c>
    </row>
    <row r="24" spans="2:20" ht="12.75">
      <c r="B24" s="61">
        <v>4001</v>
      </c>
      <c r="C24" s="62" t="s">
        <v>217</v>
      </c>
      <c r="D24" s="62" t="s">
        <v>49</v>
      </c>
      <c r="E24" s="63" t="s">
        <v>227</v>
      </c>
      <c r="F24" s="74">
        <v>0</v>
      </c>
      <c r="G24" s="75">
        <v>41.53</v>
      </c>
      <c r="H24" s="69">
        <f t="shared" si="0"/>
        <v>2.530000000000001</v>
      </c>
      <c r="I24" s="70">
        <f t="shared" si="1"/>
        <v>2.530000000000001</v>
      </c>
      <c r="J24" s="76">
        <v>0</v>
      </c>
      <c r="K24" s="75">
        <v>40.1</v>
      </c>
      <c r="L24" s="69">
        <f t="shared" si="2"/>
        <v>0.10000000000000142</v>
      </c>
      <c r="M24" s="70">
        <f t="shared" si="3"/>
        <v>0.10000000000000142</v>
      </c>
      <c r="N24" s="77">
        <f t="shared" si="4"/>
        <v>2.6300000000000026</v>
      </c>
      <c r="O24" s="72">
        <f t="shared" si="5"/>
        <v>81.63</v>
      </c>
      <c r="P24" s="78">
        <f t="shared" si="8"/>
        <v>17</v>
      </c>
      <c r="Q24" s="78">
        <f t="shared" si="9"/>
        <v>17</v>
      </c>
      <c r="R24" s="165">
        <f t="shared" si="6"/>
        <v>3.7803997110522514</v>
      </c>
      <c r="S24" s="166">
        <f t="shared" si="7"/>
        <v>4.214463840399002</v>
      </c>
      <c r="T24" s="167">
        <v>1</v>
      </c>
    </row>
    <row r="25" spans="2:20" ht="12.75">
      <c r="B25" s="61">
        <v>4047</v>
      </c>
      <c r="C25" s="62" t="s">
        <v>84</v>
      </c>
      <c r="D25" s="62" t="s">
        <v>47</v>
      </c>
      <c r="E25" s="63" t="s">
        <v>228</v>
      </c>
      <c r="F25" s="74">
        <v>0</v>
      </c>
      <c r="G25" s="75">
        <v>41.74</v>
      </c>
      <c r="H25" s="69">
        <f t="shared" si="0"/>
        <v>2.740000000000002</v>
      </c>
      <c r="I25" s="70">
        <f t="shared" si="1"/>
        <v>2.740000000000002</v>
      </c>
      <c r="J25" s="76">
        <v>0</v>
      </c>
      <c r="K25" s="75">
        <v>38.37</v>
      </c>
      <c r="L25" s="69">
        <f t="shared" si="2"/>
        <v>0</v>
      </c>
      <c r="M25" s="70">
        <f t="shared" si="3"/>
        <v>0</v>
      </c>
      <c r="N25" s="77">
        <f t="shared" si="4"/>
        <v>2.740000000000002</v>
      </c>
      <c r="O25" s="72">
        <f t="shared" si="5"/>
        <v>80.11</v>
      </c>
      <c r="P25" s="78">
        <f t="shared" si="8"/>
        <v>18</v>
      </c>
      <c r="Q25" s="78">
        <f t="shared" si="9"/>
        <v>18</v>
      </c>
      <c r="R25" s="165">
        <f t="shared" si="6"/>
        <v>3.761379971250599</v>
      </c>
      <c r="S25" s="166">
        <f t="shared" si="7"/>
        <v>4.404482668751629</v>
      </c>
      <c r="T25" s="167" t="s">
        <v>372</v>
      </c>
    </row>
    <row r="26" spans="2:20" ht="12.75">
      <c r="B26" s="61">
        <v>4033</v>
      </c>
      <c r="C26" s="62" t="s">
        <v>144</v>
      </c>
      <c r="D26" s="62" t="s">
        <v>47</v>
      </c>
      <c r="E26" s="63" t="s">
        <v>229</v>
      </c>
      <c r="F26" s="74">
        <v>5</v>
      </c>
      <c r="G26" s="75">
        <v>35.62</v>
      </c>
      <c r="H26" s="69">
        <f t="shared" si="0"/>
        <v>0</v>
      </c>
      <c r="I26" s="70">
        <f t="shared" si="1"/>
        <v>5</v>
      </c>
      <c r="J26" s="76">
        <v>0</v>
      </c>
      <c r="K26" s="75">
        <v>33.25</v>
      </c>
      <c r="L26" s="69">
        <f t="shared" si="2"/>
        <v>0</v>
      </c>
      <c r="M26" s="70">
        <f t="shared" si="3"/>
        <v>0</v>
      </c>
      <c r="N26" s="77">
        <f t="shared" si="4"/>
        <v>5</v>
      </c>
      <c r="O26" s="72">
        <f t="shared" si="5"/>
        <v>68.87</v>
      </c>
      <c r="P26" s="78">
        <f t="shared" si="8"/>
        <v>19</v>
      </c>
      <c r="Q26" s="78">
        <f t="shared" si="9"/>
        <v>19</v>
      </c>
      <c r="R26" s="165">
        <f t="shared" si="6"/>
        <v>4.407636159460977</v>
      </c>
      <c r="S26" s="166">
        <f t="shared" si="7"/>
        <v>5.082706766917293</v>
      </c>
      <c r="T26" s="167">
        <v>1</v>
      </c>
    </row>
    <row r="27" spans="2:20" ht="12.75">
      <c r="B27" s="61">
        <v>4044</v>
      </c>
      <c r="C27" s="62" t="s">
        <v>230</v>
      </c>
      <c r="D27" s="62" t="s">
        <v>48</v>
      </c>
      <c r="E27" s="63" t="s">
        <v>231</v>
      </c>
      <c r="F27" s="74">
        <v>0</v>
      </c>
      <c r="G27" s="75">
        <v>36.69</v>
      </c>
      <c r="H27" s="69">
        <f t="shared" si="0"/>
        <v>0</v>
      </c>
      <c r="I27" s="70">
        <f t="shared" si="1"/>
        <v>0</v>
      </c>
      <c r="J27" s="76">
        <v>5</v>
      </c>
      <c r="K27" s="75">
        <v>35.72</v>
      </c>
      <c r="L27" s="69">
        <f t="shared" si="2"/>
        <v>0</v>
      </c>
      <c r="M27" s="70">
        <f t="shared" si="3"/>
        <v>5</v>
      </c>
      <c r="N27" s="77">
        <f t="shared" si="4"/>
        <v>5</v>
      </c>
      <c r="O27" s="72">
        <f t="shared" si="5"/>
        <v>72.41</v>
      </c>
      <c r="P27" s="78">
        <f t="shared" si="8"/>
        <v>20</v>
      </c>
      <c r="Q27" s="78">
        <f t="shared" si="9"/>
        <v>20</v>
      </c>
      <c r="R27" s="165">
        <f t="shared" si="6"/>
        <v>4.2790951212864545</v>
      </c>
      <c r="S27" s="166">
        <f t="shared" si="7"/>
        <v>4.731243001119821</v>
      </c>
      <c r="T27" s="167">
        <v>1</v>
      </c>
    </row>
    <row r="28" spans="2:20" ht="12.75">
      <c r="B28" s="61">
        <v>4045</v>
      </c>
      <c r="C28" s="62" t="s">
        <v>232</v>
      </c>
      <c r="D28" s="62" t="s">
        <v>48</v>
      </c>
      <c r="E28" s="63" t="s">
        <v>233</v>
      </c>
      <c r="F28" s="74">
        <v>0</v>
      </c>
      <c r="G28" s="75">
        <v>38.18</v>
      </c>
      <c r="H28" s="69">
        <f t="shared" si="0"/>
        <v>0</v>
      </c>
      <c r="I28" s="70">
        <f t="shared" si="1"/>
        <v>0</v>
      </c>
      <c r="J28" s="76">
        <v>5</v>
      </c>
      <c r="K28" s="75">
        <v>39</v>
      </c>
      <c r="L28" s="69">
        <f t="shared" si="2"/>
        <v>0</v>
      </c>
      <c r="M28" s="70">
        <f t="shared" si="3"/>
        <v>5</v>
      </c>
      <c r="N28" s="77">
        <f t="shared" si="4"/>
        <v>5</v>
      </c>
      <c r="O28" s="72">
        <f t="shared" si="5"/>
        <v>77.18</v>
      </c>
      <c r="P28" s="78">
        <f t="shared" si="8"/>
        <v>21</v>
      </c>
      <c r="Q28" s="78">
        <f t="shared" si="9"/>
        <v>21</v>
      </c>
      <c r="R28" s="165">
        <f t="shared" si="6"/>
        <v>4.112100576217915</v>
      </c>
      <c r="S28" s="166">
        <f t="shared" si="7"/>
        <v>4.333333333333333</v>
      </c>
      <c r="T28" s="167">
        <v>1</v>
      </c>
    </row>
    <row r="29" spans="2:20" ht="12.75">
      <c r="B29" s="61">
        <v>4042</v>
      </c>
      <c r="C29" s="62" t="s">
        <v>234</v>
      </c>
      <c r="D29" s="62" t="s">
        <v>48</v>
      </c>
      <c r="E29" s="63" t="s">
        <v>235</v>
      </c>
      <c r="F29" s="74">
        <v>5</v>
      </c>
      <c r="G29" s="75">
        <v>39.91</v>
      </c>
      <c r="H29" s="69">
        <f t="shared" si="0"/>
        <v>0.9099999999999966</v>
      </c>
      <c r="I29" s="70">
        <f t="shared" si="1"/>
        <v>5.909999999999997</v>
      </c>
      <c r="J29" s="76">
        <v>0</v>
      </c>
      <c r="K29" s="75">
        <v>38.28</v>
      </c>
      <c r="L29" s="69">
        <f t="shared" si="2"/>
        <v>0</v>
      </c>
      <c r="M29" s="70">
        <f t="shared" si="3"/>
        <v>0</v>
      </c>
      <c r="N29" s="77">
        <f t="shared" si="4"/>
        <v>5.909999999999997</v>
      </c>
      <c r="O29" s="72">
        <f t="shared" si="5"/>
        <v>78.19</v>
      </c>
      <c r="P29" s="78">
        <f t="shared" si="8"/>
        <v>22</v>
      </c>
      <c r="Q29" s="78">
        <f t="shared" si="9"/>
        <v>22</v>
      </c>
      <c r="R29" s="165">
        <f t="shared" si="6"/>
        <v>3.9338511651215238</v>
      </c>
      <c r="S29" s="166">
        <f t="shared" si="7"/>
        <v>4.414838035527691</v>
      </c>
      <c r="T29" s="167">
        <v>1</v>
      </c>
    </row>
    <row r="30" spans="2:20" ht="12.75">
      <c r="B30" s="61">
        <v>4017</v>
      </c>
      <c r="C30" s="62" t="s">
        <v>215</v>
      </c>
      <c r="D30" s="62" t="s">
        <v>47</v>
      </c>
      <c r="E30" s="63" t="s">
        <v>236</v>
      </c>
      <c r="F30" s="74">
        <v>5</v>
      </c>
      <c r="G30" s="75">
        <v>40.3</v>
      </c>
      <c r="H30" s="69">
        <f t="shared" si="0"/>
        <v>1.2999999999999972</v>
      </c>
      <c r="I30" s="70">
        <f t="shared" si="1"/>
        <v>6.299999999999997</v>
      </c>
      <c r="J30" s="76">
        <v>0</v>
      </c>
      <c r="K30" s="75">
        <v>37</v>
      </c>
      <c r="L30" s="69">
        <f t="shared" si="2"/>
        <v>0</v>
      </c>
      <c r="M30" s="70">
        <f t="shared" si="3"/>
        <v>0</v>
      </c>
      <c r="N30" s="77">
        <f t="shared" si="4"/>
        <v>6.299999999999997</v>
      </c>
      <c r="O30" s="72">
        <f t="shared" si="5"/>
        <v>77.3</v>
      </c>
      <c r="P30" s="78">
        <f t="shared" si="8"/>
        <v>23</v>
      </c>
      <c r="Q30" s="78">
        <f t="shared" si="9"/>
        <v>23</v>
      </c>
      <c r="R30" s="165">
        <f t="shared" si="6"/>
        <v>3.8957816377171217</v>
      </c>
      <c r="S30" s="166">
        <f t="shared" si="7"/>
        <v>4.5675675675675675</v>
      </c>
      <c r="T30" s="167">
        <v>1</v>
      </c>
    </row>
    <row r="31" spans="2:20" ht="12.75">
      <c r="B31" s="61">
        <v>4009</v>
      </c>
      <c r="C31" s="62" t="s">
        <v>114</v>
      </c>
      <c r="D31" s="62" t="s">
        <v>48</v>
      </c>
      <c r="E31" s="63" t="s">
        <v>237</v>
      </c>
      <c r="F31" s="74">
        <v>5</v>
      </c>
      <c r="G31" s="75">
        <v>40.66</v>
      </c>
      <c r="H31" s="69">
        <f t="shared" si="0"/>
        <v>1.6599999999999966</v>
      </c>
      <c r="I31" s="70">
        <f t="shared" si="1"/>
        <v>6.659999999999997</v>
      </c>
      <c r="J31" s="76">
        <v>0</v>
      </c>
      <c r="K31" s="75">
        <v>37.34</v>
      </c>
      <c r="L31" s="69">
        <f t="shared" si="2"/>
        <v>0</v>
      </c>
      <c r="M31" s="70">
        <f t="shared" si="3"/>
        <v>0</v>
      </c>
      <c r="N31" s="77">
        <f t="shared" si="4"/>
        <v>6.659999999999997</v>
      </c>
      <c r="O31" s="72">
        <f t="shared" si="5"/>
        <v>78</v>
      </c>
      <c r="P31" s="78">
        <f t="shared" si="8"/>
        <v>24</v>
      </c>
      <c r="Q31" s="78">
        <f t="shared" si="9"/>
        <v>24</v>
      </c>
      <c r="R31" s="165">
        <f t="shared" si="6"/>
        <v>3.861288735858338</v>
      </c>
      <c r="S31" s="166">
        <f t="shared" si="7"/>
        <v>4.525977504017139</v>
      </c>
      <c r="T31" s="167">
        <v>1</v>
      </c>
    </row>
    <row r="32" spans="2:20" ht="12.75">
      <c r="B32" s="61">
        <v>4053</v>
      </c>
      <c r="C32" s="62" t="s">
        <v>110</v>
      </c>
      <c r="D32" s="62" t="s">
        <v>47</v>
      </c>
      <c r="E32" s="63" t="s">
        <v>238</v>
      </c>
      <c r="F32" s="74">
        <v>0</v>
      </c>
      <c r="G32" s="75">
        <v>44.39</v>
      </c>
      <c r="H32" s="69">
        <f t="shared" si="0"/>
        <v>5.390000000000001</v>
      </c>
      <c r="I32" s="70">
        <f t="shared" si="1"/>
        <v>5.390000000000001</v>
      </c>
      <c r="J32" s="76">
        <v>0</v>
      </c>
      <c r="K32" s="75">
        <v>43.63</v>
      </c>
      <c r="L32" s="69">
        <f t="shared" si="2"/>
        <v>3.6300000000000026</v>
      </c>
      <c r="M32" s="70">
        <f t="shared" si="3"/>
        <v>3.6300000000000026</v>
      </c>
      <c r="N32" s="77">
        <f t="shared" si="4"/>
        <v>9.020000000000003</v>
      </c>
      <c r="O32" s="72">
        <f t="shared" si="5"/>
        <v>88.02000000000001</v>
      </c>
      <c r="P32" s="78">
        <f t="shared" si="8"/>
        <v>25</v>
      </c>
      <c r="Q32" s="78">
        <f t="shared" si="9"/>
        <v>25</v>
      </c>
      <c r="R32" s="165">
        <f t="shared" si="6"/>
        <v>3.5368326199594504</v>
      </c>
      <c r="S32" s="166">
        <f t="shared" si="7"/>
        <v>3.8734815493926193</v>
      </c>
      <c r="T32" s="167">
        <v>2</v>
      </c>
    </row>
    <row r="33" spans="2:20" ht="12.75">
      <c r="B33" s="61">
        <v>4027</v>
      </c>
      <c r="C33" s="62" t="s">
        <v>239</v>
      </c>
      <c r="D33" s="62" t="s">
        <v>49</v>
      </c>
      <c r="E33" s="63" t="s">
        <v>240</v>
      </c>
      <c r="F33" s="74">
        <v>5</v>
      </c>
      <c r="G33" s="75">
        <v>47.16</v>
      </c>
      <c r="H33" s="69">
        <f t="shared" si="0"/>
        <v>8.159999999999997</v>
      </c>
      <c r="I33" s="70">
        <f t="shared" si="1"/>
        <v>13.159999999999997</v>
      </c>
      <c r="J33" s="76">
        <v>0</v>
      </c>
      <c r="K33" s="75">
        <v>40.54</v>
      </c>
      <c r="L33" s="69">
        <f t="shared" si="2"/>
        <v>0.5399999999999991</v>
      </c>
      <c r="M33" s="70">
        <f t="shared" si="3"/>
        <v>0.5399999999999991</v>
      </c>
      <c r="N33" s="77">
        <f t="shared" si="4"/>
        <v>13.699999999999996</v>
      </c>
      <c r="O33" s="72">
        <f t="shared" si="5"/>
        <v>87.69999999999999</v>
      </c>
      <c r="P33" s="78">
        <f t="shared" si="8"/>
        <v>26</v>
      </c>
      <c r="Q33" s="78">
        <f t="shared" si="9"/>
        <v>26</v>
      </c>
      <c r="R33" s="165">
        <f t="shared" si="6"/>
        <v>3.329092451229856</v>
      </c>
      <c r="S33" s="166">
        <f t="shared" si="7"/>
        <v>4.168722249629995</v>
      </c>
      <c r="T33" s="167">
        <v>3</v>
      </c>
    </row>
    <row r="34" spans="2:20" ht="12.75">
      <c r="B34" s="61">
        <v>4035</v>
      </c>
      <c r="C34" s="62" t="s">
        <v>241</v>
      </c>
      <c r="D34" s="62" t="s">
        <v>53</v>
      </c>
      <c r="E34" s="63" t="s">
        <v>242</v>
      </c>
      <c r="F34" s="74">
        <v>5</v>
      </c>
      <c r="G34" s="75">
        <v>45.27</v>
      </c>
      <c r="H34" s="69">
        <f t="shared" si="0"/>
        <v>6.270000000000003</v>
      </c>
      <c r="I34" s="70">
        <f t="shared" si="1"/>
        <v>11.270000000000003</v>
      </c>
      <c r="J34" s="76">
        <v>0</v>
      </c>
      <c r="K34" s="75">
        <v>43.53</v>
      </c>
      <c r="L34" s="69">
        <f t="shared" si="2"/>
        <v>3.530000000000001</v>
      </c>
      <c r="M34" s="70">
        <f t="shared" si="3"/>
        <v>3.530000000000001</v>
      </c>
      <c r="N34" s="77">
        <f t="shared" si="4"/>
        <v>14.800000000000004</v>
      </c>
      <c r="O34" s="72">
        <f t="shared" si="5"/>
        <v>88.80000000000001</v>
      </c>
      <c r="P34" s="78">
        <f t="shared" si="8"/>
        <v>27</v>
      </c>
      <c r="Q34" s="78">
        <f t="shared" si="9"/>
        <v>27</v>
      </c>
      <c r="R34" s="165">
        <f t="shared" si="6"/>
        <v>3.4680804064501873</v>
      </c>
      <c r="S34" s="166">
        <f t="shared" si="7"/>
        <v>3.8823799678382724</v>
      </c>
      <c r="T34" s="167">
        <v>3</v>
      </c>
    </row>
    <row r="35" spans="2:20" ht="12.75">
      <c r="B35" s="61">
        <v>4008</v>
      </c>
      <c r="C35" s="62" t="s">
        <v>67</v>
      </c>
      <c r="D35" s="62" t="s">
        <v>47</v>
      </c>
      <c r="E35" s="63" t="s">
        <v>243</v>
      </c>
      <c r="F35" s="74">
        <v>15</v>
      </c>
      <c r="G35" s="75">
        <v>36.5</v>
      </c>
      <c r="H35" s="69">
        <f t="shared" si="0"/>
        <v>0</v>
      </c>
      <c r="I35" s="70">
        <f t="shared" si="1"/>
        <v>15</v>
      </c>
      <c r="J35" s="76">
        <v>0</v>
      </c>
      <c r="K35" s="75">
        <v>36.88</v>
      </c>
      <c r="L35" s="69">
        <f t="shared" si="2"/>
        <v>0</v>
      </c>
      <c r="M35" s="70">
        <f t="shared" si="3"/>
        <v>0</v>
      </c>
      <c r="N35" s="77">
        <f t="shared" si="4"/>
        <v>15</v>
      </c>
      <c r="O35" s="72">
        <f t="shared" si="5"/>
        <v>73.38</v>
      </c>
      <c r="P35" s="78">
        <f t="shared" si="8"/>
        <v>28</v>
      </c>
      <c r="Q35" s="78">
        <f t="shared" si="9"/>
        <v>28</v>
      </c>
      <c r="R35" s="165">
        <f t="shared" si="6"/>
        <v>4.301369863013699</v>
      </c>
      <c r="S35" s="166">
        <f t="shared" si="7"/>
        <v>4.582429501084598</v>
      </c>
      <c r="T35" s="167">
        <v>3</v>
      </c>
    </row>
    <row r="36" spans="2:20" ht="12.75">
      <c r="B36" s="61">
        <v>4037</v>
      </c>
      <c r="C36" s="62" t="s">
        <v>244</v>
      </c>
      <c r="D36" s="62" t="s">
        <v>53</v>
      </c>
      <c r="E36" s="63" t="s">
        <v>245</v>
      </c>
      <c r="F36" s="74">
        <v>5</v>
      </c>
      <c r="G36" s="75">
        <v>50.72</v>
      </c>
      <c r="H36" s="69">
        <f t="shared" si="0"/>
        <v>11.719999999999999</v>
      </c>
      <c r="I36" s="70">
        <f t="shared" si="1"/>
        <v>16.72</v>
      </c>
      <c r="J36" s="76">
        <v>0</v>
      </c>
      <c r="K36" s="75">
        <v>44.1</v>
      </c>
      <c r="L36" s="69">
        <f t="shared" si="2"/>
        <v>4.100000000000001</v>
      </c>
      <c r="M36" s="70">
        <f t="shared" si="3"/>
        <v>4.100000000000001</v>
      </c>
      <c r="N36" s="77">
        <f t="shared" si="4"/>
        <v>20.82</v>
      </c>
      <c r="O36" s="72">
        <f t="shared" si="5"/>
        <v>94.82</v>
      </c>
      <c r="P36" s="78">
        <f t="shared" si="8"/>
        <v>29</v>
      </c>
      <c r="Q36" s="78">
        <f t="shared" si="9"/>
        <v>29</v>
      </c>
      <c r="R36" s="165">
        <f t="shared" si="6"/>
        <v>3.0954258675078865</v>
      </c>
      <c r="S36" s="166">
        <f t="shared" si="7"/>
        <v>3.8321995464852607</v>
      </c>
      <c r="T36" s="167"/>
    </row>
    <row r="37" spans="2:20" ht="12.75">
      <c r="B37" s="61">
        <v>4036</v>
      </c>
      <c r="C37" s="62" t="s">
        <v>246</v>
      </c>
      <c r="D37" s="62" t="s">
        <v>49</v>
      </c>
      <c r="E37" s="63" t="s">
        <v>247</v>
      </c>
      <c r="F37" s="74">
        <v>5</v>
      </c>
      <c r="G37" s="75">
        <v>50.33</v>
      </c>
      <c r="H37" s="69">
        <f t="shared" si="0"/>
        <v>11.329999999999998</v>
      </c>
      <c r="I37" s="70">
        <f t="shared" si="1"/>
        <v>16.33</v>
      </c>
      <c r="J37" s="76">
        <v>15</v>
      </c>
      <c r="K37" s="75">
        <v>54.28</v>
      </c>
      <c r="L37" s="69">
        <f t="shared" si="2"/>
        <v>14.280000000000001</v>
      </c>
      <c r="M37" s="70">
        <f t="shared" si="3"/>
        <v>29.28</v>
      </c>
      <c r="N37" s="77">
        <f t="shared" si="4"/>
        <v>45.61</v>
      </c>
      <c r="O37" s="72">
        <f t="shared" si="5"/>
        <v>104.61</v>
      </c>
      <c r="P37" s="78">
        <f t="shared" si="8"/>
        <v>30</v>
      </c>
      <c r="Q37" s="78">
        <f t="shared" si="9"/>
        <v>30</v>
      </c>
      <c r="R37" s="165">
        <f t="shared" si="6"/>
        <v>3.119411881581562</v>
      </c>
      <c r="S37" s="166">
        <f t="shared" si="7"/>
        <v>3.1134856300663225</v>
      </c>
      <c r="T37" s="167"/>
    </row>
    <row r="38" spans="2:20" ht="12.75">
      <c r="B38" s="61">
        <v>4020</v>
      </c>
      <c r="C38" s="62" t="s">
        <v>248</v>
      </c>
      <c r="D38" s="62" t="s">
        <v>48</v>
      </c>
      <c r="E38" s="63" t="s">
        <v>249</v>
      </c>
      <c r="F38" s="74">
        <v>0</v>
      </c>
      <c r="G38" s="75">
        <v>40.23</v>
      </c>
      <c r="H38" s="69">
        <f t="shared" si="0"/>
        <v>1.2299999999999969</v>
      </c>
      <c r="I38" s="70">
        <f t="shared" si="1"/>
        <v>1.2299999999999969</v>
      </c>
      <c r="J38" s="76">
        <v>0</v>
      </c>
      <c r="K38" s="75" t="s">
        <v>116</v>
      </c>
      <c r="L38" s="69">
        <f t="shared" si="2"/>
        <v>100</v>
      </c>
      <c r="M38" s="70">
        <f t="shared" si="3"/>
        <v>100</v>
      </c>
      <c r="N38" s="77">
        <f t="shared" si="4"/>
        <v>101.22999999999999</v>
      </c>
      <c r="O38" s="72" t="str">
        <f t="shared" si="5"/>
        <v>—</v>
      </c>
      <c r="P38" s="78">
        <f t="shared" si="8"/>
        <v>31</v>
      </c>
      <c r="Q38" s="78" t="str">
        <f t="shared" si="9"/>
        <v>—</v>
      </c>
      <c r="R38" s="165">
        <f t="shared" si="6"/>
        <v>3.902560278399205</v>
      </c>
      <c r="S38" s="166" t="e">
        <f t="shared" si="7"/>
        <v>#VALUE!</v>
      </c>
      <c r="T38" s="167"/>
    </row>
    <row r="39" spans="2:20" ht="12.75">
      <c r="B39" s="61">
        <v>4024</v>
      </c>
      <c r="C39" s="62" t="s">
        <v>250</v>
      </c>
      <c r="D39" s="62" t="s">
        <v>55</v>
      </c>
      <c r="E39" s="63" t="s">
        <v>251</v>
      </c>
      <c r="F39" s="74">
        <v>5</v>
      </c>
      <c r="G39" s="75">
        <v>37.63</v>
      </c>
      <c r="H39" s="69">
        <f t="shared" si="0"/>
        <v>0</v>
      </c>
      <c r="I39" s="70">
        <f t="shared" si="1"/>
        <v>5</v>
      </c>
      <c r="J39" s="76">
        <v>0</v>
      </c>
      <c r="K39" s="75" t="s">
        <v>116</v>
      </c>
      <c r="L39" s="69">
        <f t="shared" si="2"/>
        <v>100</v>
      </c>
      <c r="M39" s="70">
        <f t="shared" si="3"/>
        <v>100</v>
      </c>
      <c r="N39" s="77">
        <f t="shared" si="4"/>
        <v>105</v>
      </c>
      <c r="O39" s="72" t="str">
        <f t="shared" si="5"/>
        <v>—</v>
      </c>
      <c r="P39" s="78">
        <f t="shared" si="8"/>
        <v>32</v>
      </c>
      <c r="Q39" s="78" t="str">
        <f t="shared" si="9"/>
        <v>—</v>
      </c>
      <c r="R39" s="165">
        <f t="shared" si="6"/>
        <v>4.172203029497741</v>
      </c>
      <c r="S39" s="166" t="e">
        <f t="shared" si="7"/>
        <v>#VALUE!</v>
      </c>
      <c r="T39" s="167"/>
    </row>
    <row r="40" spans="2:20" ht="12.75">
      <c r="B40" s="61">
        <v>4032</v>
      </c>
      <c r="C40" s="62" t="s">
        <v>161</v>
      </c>
      <c r="D40" s="62" t="s">
        <v>48</v>
      </c>
      <c r="E40" s="63" t="s">
        <v>252</v>
      </c>
      <c r="F40" s="74">
        <v>10</v>
      </c>
      <c r="G40" s="75">
        <v>31.34</v>
      </c>
      <c r="H40" s="69">
        <f t="shared" si="0"/>
        <v>0</v>
      </c>
      <c r="I40" s="70">
        <f t="shared" si="1"/>
        <v>10</v>
      </c>
      <c r="J40" s="76">
        <v>0</v>
      </c>
      <c r="K40" s="75" t="s">
        <v>116</v>
      </c>
      <c r="L40" s="69">
        <f t="shared" si="2"/>
        <v>100</v>
      </c>
      <c r="M40" s="70">
        <f t="shared" si="3"/>
        <v>100</v>
      </c>
      <c r="N40" s="77">
        <f t="shared" si="4"/>
        <v>110</v>
      </c>
      <c r="O40" s="72" t="str">
        <f t="shared" si="5"/>
        <v>—</v>
      </c>
      <c r="P40" s="78">
        <f t="shared" si="8"/>
        <v>33</v>
      </c>
      <c r="Q40" s="78" t="str">
        <f t="shared" si="9"/>
        <v>—</v>
      </c>
      <c r="R40" s="165">
        <f t="shared" si="6"/>
        <v>5.009572431397575</v>
      </c>
      <c r="S40" s="166" t="e">
        <f t="shared" si="7"/>
        <v>#VALUE!</v>
      </c>
      <c r="T40" s="167"/>
    </row>
    <row r="41" spans="2:20" ht="12.75">
      <c r="B41" s="61">
        <v>4012</v>
      </c>
      <c r="C41" s="62" t="s">
        <v>253</v>
      </c>
      <c r="D41" s="62" t="s">
        <v>49</v>
      </c>
      <c r="E41" s="63" t="s">
        <v>254</v>
      </c>
      <c r="F41" s="74">
        <v>10</v>
      </c>
      <c r="G41" s="75">
        <v>48.19</v>
      </c>
      <c r="H41" s="69">
        <f t="shared" si="0"/>
        <v>9.189999999999998</v>
      </c>
      <c r="I41" s="70">
        <f t="shared" si="1"/>
        <v>19.189999999999998</v>
      </c>
      <c r="J41" s="76">
        <v>0</v>
      </c>
      <c r="K41" s="75" t="s">
        <v>116</v>
      </c>
      <c r="L41" s="69">
        <f t="shared" si="2"/>
        <v>100</v>
      </c>
      <c r="M41" s="70">
        <f t="shared" si="3"/>
        <v>100</v>
      </c>
      <c r="N41" s="77">
        <f t="shared" si="4"/>
        <v>119.19</v>
      </c>
      <c r="O41" s="72" t="str">
        <f t="shared" si="5"/>
        <v>—</v>
      </c>
      <c r="P41" s="78">
        <f t="shared" si="8"/>
        <v>34</v>
      </c>
      <c r="Q41" s="78" t="str">
        <f t="shared" si="9"/>
        <v>—</v>
      </c>
      <c r="R41" s="165">
        <f t="shared" si="6"/>
        <v>3.2579373313965556</v>
      </c>
      <c r="S41" s="166" t="e">
        <f t="shared" si="7"/>
        <v>#VALUE!</v>
      </c>
      <c r="T41" s="167"/>
    </row>
    <row r="42" spans="2:20" ht="12.75">
      <c r="B42" s="61">
        <v>4019</v>
      </c>
      <c r="C42" s="62" t="s">
        <v>165</v>
      </c>
      <c r="D42" s="62" t="s">
        <v>48</v>
      </c>
      <c r="E42" s="63" t="s">
        <v>255</v>
      </c>
      <c r="F42" s="74">
        <v>0</v>
      </c>
      <c r="G42" s="75" t="s">
        <v>116</v>
      </c>
      <c r="H42" s="69">
        <f t="shared" si="0"/>
        <v>120</v>
      </c>
      <c r="I42" s="70">
        <f t="shared" si="1"/>
        <v>120</v>
      </c>
      <c r="J42" s="76">
        <v>0</v>
      </c>
      <c r="K42" s="75">
        <v>35.97</v>
      </c>
      <c r="L42" s="69">
        <f t="shared" si="2"/>
        <v>0</v>
      </c>
      <c r="M42" s="70">
        <f t="shared" si="3"/>
        <v>0</v>
      </c>
      <c r="N42" s="77">
        <f t="shared" si="4"/>
        <v>120</v>
      </c>
      <c r="O42" s="72" t="str">
        <f t="shared" si="5"/>
        <v>—</v>
      </c>
      <c r="P42" s="78">
        <f t="shared" si="8"/>
        <v>35</v>
      </c>
      <c r="Q42" s="78" t="str">
        <f t="shared" si="9"/>
        <v>—</v>
      </c>
      <c r="R42" s="165" t="e">
        <f t="shared" si="6"/>
        <v>#VALUE!</v>
      </c>
      <c r="S42" s="166">
        <f t="shared" si="7"/>
        <v>4.698359744231304</v>
      </c>
      <c r="T42" s="167"/>
    </row>
    <row r="43" spans="2:20" ht="12.75">
      <c r="B43" s="61">
        <v>4050</v>
      </c>
      <c r="C43" s="62" t="s">
        <v>256</v>
      </c>
      <c r="D43" s="62" t="s">
        <v>51</v>
      </c>
      <c r="E43" s="63" t="s">
        <v>257</v>
      </c>
      <c r="F43" s="74">
        <v>0</v>
      </c>
      <c r="G43" s="75" t="s">
        <v>116</v>
      </c>
      <c r="H43" s="69">
        <f t="shared" si="0"/>
        <v>120</v>
      </c>
      <c r="I43" s="70">
        <f t="shared" si="1"/>
        <v>120</v>
      </c>
      <c r="J43" s="76">
        <v>0</v>
      </c>
      <c r="K43" s="75">
        <v>36.03</v>
      </c>
      <c r="L43" s="69">
        <f t="shared" si="2"/>
        <v>0</v>
      </c>
      <c r="M43" s="70">
        <f t="shared" si="3"/>
        <v>0</v>
      </c>
      <c r="N43" s="77">
        <f t="shared" si="4"/>
        <v>120</v>
      </c>
      <c r="O43" s="72" t="str">
        <f t="shared" si="5"/>
        <v>—</v>
      </c>
      <c r="P43" s="78">
        <f t="shared" si="8"/>
        <v>36</v>
      </c>
      <c r="Q43" s="78" t="str">
        <f t="shared" si="9"/>
        <v>—</v>
      </c>
      <c r="R43" s="165" t="e">
        <f t="shared" si="6"/>
        <v>#VALUE!</v>
      </c>
      <c r="S43" s="166">
        <f t="shared" si="7"/>
        <v>4.690535664723841</v>
      </c>
      <c r="T43" s="167"/>
    </row>
    <row r="44" spans="2:20" ht="12.75">
      <c r="B44" s="61">
        <v>4013</v>
      </c>
      <c r="C44" s="62" t="s">
        <v>178</v>
      </c>
      <c r="D44" s="62" t="s">
        <v>47</v>
      </c>
      <c r="E44" s="63" t="s">
        <v>258</v>
      </c>
      <c r="F44" s="74">
        <v>0</v>
      </c>
      <c r="G44" s="75" t="s">
        <v>116</v>
      </c>
      <c r="H44" s="69">
        <f t="shared" si="0"/>
        <v>120</v>
      </c>
      <c r="I44" s="70">
        <f t="shared" si="1"/>
        <v>120</v>
      </c>
      <c r="J44" s="76">
        <v>0</v>
      </c>
      <c r="K44" s="75">
        <v>36.06</v>
      </c>
      <c r="L44" s="69">
        <f t="shared" si="2"/>
        <v>0</v>
      </c>
      <c r="M44" s="70">
        <f t="shared" si="3"/>
        <v>0</v>
      </c>
      <c r="N44" s="77">
        <f t="shared" si="4"/>
        <v>120</v>
      </c>
      <c r="O44" s="72" t="str">
        <f t="shared" si="5"/>
        <v>—</v>
      </c>
      <c r="P44" s="78">
        <f t="shared" si="8"/>
        <v>37</v>
      </c>
      <c r="Q44" s="78" t="str">
        <f t="shared" si="9"/>
        <v>—</v>
      </c>
      <c r="R44" s="165" t="e">
        <f t="shared" si="6"/>
        <v>#VALUE!</v>
      </c>
      <c r="S44" s="166">
        <f t="shared" si="7"/>
        <v>4.68663338879645</v>
      </c>
      <c r="T44" s="167"/>
    </row>
    <row r="45" spans="2:20" ht="12.75">
      <c r="B45" s="61">
        <v>4025</v>
      </c>
      <c r="C45" s="62" t="s">
        <v>259</v>
      </c>
      <c r="D45" s="62" t="s">
        <v>48</v>
      </c>
      <c r="E45" s="63" t="s">
        <v>260</v>
      </c>
      <c r="F45" s="74">
        <v>0</v>
      </c>
      <c r="G45" s="75" t="s">
        <v>116</v>
      </c>
      <c r="H45" s="69">
        <f t="shared" si="0"/>
        <v>120</v>
      </c>
      <c r="I45" s="70">
        <f t="shared" si="1"/>
        <v>120</v>
      </c>
      <c r="J45" s="76">
        <v>0</v>
      </c>
      <c r="K45" s="75">
        <v>36.24</v>
      </c>
      <c r="L45" s="69">
        <f t="shared" si="2"/>
        <v>0</v>
      </c>
      <c r="M45" s="70">
        <f t="shared" si="3"/>
        <v>0</v>
      </c>
      <c r="N45" s="77">
        <f t="shared" si="4"/>
        <v>120</v>
      </c>
      <c r="O45" s="72" t="str">
        <f t="shared" si="5"/>
        <v>—</v>
      </c>
      <c r="P45" s="78">
        <f t="shared" si="8"/>
        <v>38</v>
      </c>
      <c r="Q45" s="78" t="str">
        <f t="shared" si="9"/>
        <v>—</v>
      </c>
      <c r="R45" s="165" t="e">
        <f t="shared" si="6"/>
        <v>#VALUE!</v>
      </c>
      <c r="S45" s="166">
        <f t="shared" si="7"/>
        <v>4.6633554083885205</v>
      </c>
      <c r="T45" s="167"/>
    </row>
    <row r="46" spans="2:20" ht="12.75">
      <c r="B46" s="61">
        <v>4010</v>
      </c>
      <c r="C46" s="62" t="s">
        <v>234</v>
      </c>
      <c r="D46" s="62" t="s">
        <v>48</v>
      </c>
      <c r="E46" s="63" t="s">
        <v>261</v>
      </c>
      <c r="F46" s="74">
        <v>0</v>
      </c>
      <c r="G46" s="75" t="s">
        <v>116</v>
      </c>
      <c r="H46" s="69">
        <f t="shared" si="0"/>
        <v>120</v>
      </c>
      <c r="I46" s="70">
        <f t="shared" si="1"/>
        <v>120</v>
      </c>
      <c r="J46" s="76">
        <v>0</v>
      </c>
      <c r="K46" s="75">
        <v>36.56</v>
      </c>
      <c r="L46" s="69">
        <f t="shared" si="2"/>
        <v>0</v>
      </c>
      <c r="M46" s="70">
        <f t="shared" si="3"/>
        <v>0</v>
      </c>
      <c r="N46" s="77">
        <f t="shared" si="4"/>
        <v>120</v>
      </c>
      <c r="O46" s="72" t="str">
        <f t="shared" si="5"/>
        <v>—</v>
      </c>
      <c r="P46" s="78">
        <f t="shared" si="8"/>
        <v>39</v>
      </c>
      <c r="Q46" s="78" t="str">
        <f t="shared" si="9"/>
        <v>—</v>
      </c>
      <c r="R46" s="165" t="e">
        <f t="shared" si="6"/>
        <v>#VALUE!</v>
      </c>
      <c r="S46" s="166">
        <f t="shared" si="7"/>
        <v>4.62253829321663</v>
      </c>
      <c r="T46" s="167"/>
    </row>
    <row r="47" spans="2:20" ht="12.75">
      <c r="B47" s="61">
        <v>4003</v>
      </c>
      <c r="C47" s="62" t="s">
        <v>73</v>
      </c>
      <c r="D47" s="62" t="s">
        <v>48</v>
      </c>
      <c r="E47" s="63" t="s">
        <v>262</v>
      </c>
      <c r="F47" s="74">
        <v>0</v>
      </c>
      <c r="G47" s="75" t="s">
        <v>116</v>
      </c>
      <c r="H47" s="69">
        <f t="shared" si="0"/>
        <v>120</v>
      </c>
      <c r="I47" s="70">
        <f t="shared" si="1"/>
        <v>120</v>
      </c>
      <c r="J47" s="76">
        <v>0</v>
      </c>
      <c r="K47" s="75">
        <v>36.75</v>
      </c>
      <c r="L47" s="69">
        <f t="shared" si="2"/>
        <v>0</v>
      </c>
      <c r="M47" s="70">
        <f t="shared" si="3"/>
        <v>0</v>
      </c>
      <c r="N47" s="77">
        <f t="shared" si="4"/>
        <v>120</v>
      </c>
      <c r="O47" s="72" t="str">
        <f t="shared" si="5"/>
        <v>—</v>
      </c>
      <c r="P47" s="78">
        <f t="shared" si="8"/>
        <v>40</v>
      </c>
      <c r="Q47" s="78" t="str">
        <f t="shared" si="9"/>
        <v>—</v>
      </c>
      <c r="R47" s="165" t="e">
        <f t="shared" si="6"/>
        <v>#VALUE!</v>
      </c>
      <c r="S47" s="166">
        <f t="shared" si="7"/>
        <v>4.598639455782313</v>
      </c>
      <c r="T47" s="167"/>
    </row>
    <row r="48" spans="2:20" ht="12.75">
      <c r="B48" s="61">
        <v>4034</v>
      </c>
      <c r="C48" s="62" t="s">
        <v>190</v>
      </c>
      <c r="D48" s="62" t="s">
        <v>54</v>
      </c>
      <c r="E48" s="63" t="s">
        <v>263</v>
      </c>
      <c r="F48" s="74">
        <v>0</v>
      </c>
      <c r="G48" s="75" t="s">
        <v>116</v>
      </c>
      <c r="H48" s="69">
        <f t="shared" si="0"/>
        <v>120</v>
      </c>
      <c r="I48" s="70">
        <f t="shared" si="1"/>
        <v>120</v>
      </c>
      <c r="J48" s="76">
        <v>0</v>
      </c>
      <c r="K48" s="75">
        <v>36.87</v>
      </c>
      <c r="L48" s="69">
        <f t="shared" si="2"/>
        <v>0</v>
      </c>
      <c r="M48" s="70">
        <f t="shared" si="3"/>
        <v>0</v>
      </c>
      <c r="N48" s="77">
        <f t="shared" si="4"/>
        <v>120</v>
      </c>
      <c r="O48" s="72" t="str">
        <f t="shared" si="5"/>
        <v>—</v>
      </c>
      <c r="P48" s="78">
        <f t="shared" si="8"/>
        <v>41</v>
      </c>
      <c r="Q48" s="78" t="str">
        <f t="shared" si="9"/>
        <v>—</v>
      </c>
      <c r="R48" s="165" t="e">
        <f t="shared" si="6"/>
        <v>#VALUE!</v>
      </c>
      <c r="S48" s="166">
        <f t="shared" si="7"/>
        <v>4.583672362354218</v>
      </c>
      <c r="T48" s="167"/>
    </row>
    <row r="49" spans="2:20" ht="12.75">
      <c r="B49" s="61">
        <v>4054</v>
      </c>
      <c r="C49" s="62" t="s">
        <v>250</v>
      </c>
      <c r="D49" s="62" t="s">
        <v>55</v>
      </c>
      <c r="E49" s="63" t="s">
        <v>264</v>
      </c>
      <c r="F49" s="74">
        <v>0</v>
      </c>
      <c r="G49" s="75" t="s">
        <v>116</v>
      </c>
      <c r="H49" s="69">
        <f t="shared" si="0"/>
        <v>120</v>
      </c>
      <c r="I49" s="70">
        <f t="shared" si="1"/>
        <v>120</v>
      </c>
      <c r="J49" s="76">
        <v>0</v>
      </c>
      <c r="K49" s="75">
        <v>38.4</v>
      </c>
      <c r="L49" s="69">
        <f t="shared" si="2"/>
        <v>0</v>
      </c>
      <c r="M49" s="70">
        <f t="shared" si="3"/>
        <v>0</v>
      </c>
      <c r="N49" s="77">
        <f t="shared" si="4"/>
        <v>120</v>
      </c>
      <c r="O49" s="72" t="str">
        <f t="shared" si="5"/>
        <v>—</v>
      </c>
      <c r="P49" s="78">
        <f t="shared" si="8"/>
        <v>42</v>
      </c>
      <c r="Q49" s="78" t="str">
        <f t="shared" si="9"/>
        <v>—</v>
      </c>
      <c r="R49" s="165" t="e">
        <f t="shared" si="6"/>
        <v>#VALUE!</v>
      </c>
      <c r="S49" s="166">
        <f t="shared" si="7"/>
        <v>4.401041666666667</v>
      </c>
      <c r="T49" s="167"/>
    </row>
    <row r="50" spans="2:20" ht="12.75">
      <c r="B50" s="61">
        <v>4011</v>
      </c>
      <c r="C50" s="62" t="s">
        <v>246</v>
      </c>
      <c r="D50" s="62" t="s">
        <v>49</v>
      </c>
      <c r="E50" s="63" t="s">
        <v>265</v>
      </c>
      <c r="F50" s="74">
        <v>0</v>
      </c>
      <c r="G50" s="75" t="s">
        <v>116</v>
      </c>
      <c r="H50" s="69">
        <f t="shared" si="0"/>
        <v>120</v>
      </c>
      <c r="I50" s="70">
        <f t="shared" si="1"/>
        <v>120</v>
      </c>
      <c r="J50" s="76">
        <v>0</v>
      </c>
      <c r="K50" s="75">
        <v>38.47</v>
      </c>
      <c r="L50" s="69">
        <f t="shared" si="2"/>
        <v>0</v>
      </c>
      <c r="M50" s="70">
        <f t="shared" si="3"/>
        <v>0</v>
      </c>
      <c r="N50" s="77">
        <f t="shared" si="4"/>
        <v>120</v>
      </c>
      <c r="O50" s="72" t="str">
        <f t="shared" si="5"/>
        <v>—</v>
      </c>
      <c r="P50" s="78">
        <f t="shared" si="8"/>
        <v>43</v>
      </c>
      <c r="Q50" s="78" t="str">
        <f t="shared" si="9"/>
        <v>—</v>
      </c>
      <c r="R50" s="165" t="e">
        <f t="shared" si="6"/>
        <v>#VALUE!</v>
      </c>
      <c r="S50" s="166">
        <f t="shared" si="7"/>
        <v>4.393033532622823</v>
      </c>
      <c r="T50" s="167"/>
    </row>
    <row r="51" spans="2:20" ht="12.75">
      <c r="B51" s="61">
        <v>4031</v>
      </c>
      <c r="C51" s="62" t="s">
        <v>266</v>
      </c>
      <c r="D51" s="62" t="s">
        <v>54</v>
      </c>
      <c r="E51" s="63" t="s">
        <v>267</v>
      </c>
      <c r="F51" s="74">
        <v>0</v>
      </c>
      <c r="G51" s="75" t="s">
        <v>116</v>
      </c>
      <c r="H51" s="69">
        <f t="shared" si="0"/>
        <v>120</v>
      </c>
      <c r="I51" s="70">
        <f t="shared" si="1"/>
        <v>120</v>
      </c>
      <c r="J51" s="76">
        <v>0</v>
      </c>
      <c r="K51" s="75">
        <v>39.09</v>
      </c>
      <c r="L51" s="69">
        <f t="shared" si="2"/>
        <v>0</v>
      </c>
      <c r="M51" s="70">
        <f t="shared" si="3"/>
        <v>0</v>
      </c>
      <c r="N51" s="77">
        <f t="shared" si="4"/>
        <v>120</v>
      </c>
      <c r="O51" s="72" t="str">
        <f t="shared" si="5"/>
        <v>—</v>
      </c>
      <c r="P51" s="78">
        <f t="shared" si="8"/>
        <v>44</v>
      </c>
      <c r="Q51" s="78" t="str">
        <f t="shared" si="9"/>
        <v>—</v>
      </c>
      <c r="R51" s="165" t="e">
        <f t="shared" si="6"/>
        <v>#VALUE!</v>
      </c>
      <c r="S51" s="166">
        <f t="shared" si="7"/>
        <v>4.323356357124584</v>
      </c>
      <c r="T51" s="167"/>
    </row>
    <row r="52" spans="2:20" ht="12.75">
      <c r="B52" s="61">
        <v>4041</v>
      </c>
      <c r="C52" s="62" t="s">
        <v>268</v>
      </c>
      <c r="D52" s="62" t="s">
        <v>47</v>
      </c>
      <c r="E52" s="63" t="s">
        <v>269</v>
      </c>
      <c r="F52" s="74">
        <v>0</v>
      </c>
      <c r="G52" s="75" t="s">
        <v>116</v>
      </c>
      <c r="H52" s="69">
        <f t="shared" si="0"/>
        <v>120</v>
      </c>
      <c r="I52" s="70">
        <f t="shared" si="1"/>
        <v>120</v>
      </c>
      <c r="J52" s="76">
        <v>0</v>
      </c>
      <c r="K52" s="75">
        <v>39.53</v>
      </c>
      <c r="L52" s="69">
        <f t="shared" si="2"/>
        <v>0</v>
      </c>
      <c r="M52" s="70">
        <f t="shared" si="3"/>
        <v>0</v>
      </c>
      <c r="N52" s="77">
        <f t="shared" si="4"/>
        <v>120</v>
      </c>
      <c r="O52" s="72" t="str">
        <f t="shared" si="5"/>
        <v>—</v>
      </c>
      <c r="P52" s="78">
        <f t="shared" si="8"/>
        <v>45</v>
      </c>
      <c r="Q52" s="78" t="str">
        <f t="shared" si="9"/>
        <v>—</v>
      </c>
      <c r="R52" s="165" t="e">
        <f t="shared" si="6"/>
        <v>#VALUE!</v>
      </c>
      <c r="S52" s="166">
        <f t="shared" si="7"/>
        <v>4.275233999494055</v>
      </c>
      <c r="T52" s="167"/>
    </row>
    <row r="53" spans="2:20" ht="12.75">
      <c r="B53" s="61">
        <v>4021</v>
      </c>
      <c r="C53" s="62" t="s">
        <v>220</v>
      </c>
      <c r="D53" s="62" t="s">
        <v>53</v>
      </c>
      <c r="E53" s="63" t="s">
        <v>270</v>
      </c>
      <c r="F53" s="74">
        <v>0</v>
      </c>
      <c r="G53" s="75" t="s">
        <v>116</v>
      </c>
      <c r="H53" s="69">
        <f t="shared" si="0"/>
        <v>120</v>
      </c>
      <c r="I53" s="70">
        <f t="shared" si="1"/>
        <v>120</v>
      </c>
      <c r="J53" s="76">
        <v>0</v>
      </c>
      <c r="K53" s="75">
        <v>44.41</v>
      </c>
      <c r="L53" s="69">
        <f t="shared" si="2"/>
        <v>4.409999999999997</v>
      </c>
      <c r="M53" s="70">
        <f t="shared" si="3"/>
        <v>4.409999999999997</v>
      </c>
      <c r="N53" s="77">
        <f t="shared" si="4"/>
        <v>124.41</v>
      </c>
      <c r="O53" s="72" t="str">
        <f t="shared" si="5"/>
        <v>—</v>
      </c>
      <c r="P53" s="78">
        <f t="shared" si="8"/>
        <v>46</v>
      </c>
      <c r="Q53" s="78" t="str">
        <f t="shared" si="9"/>
        <v>—</v>
      </c>
      <c r="R53" s="165" t="e">
        <f t="shared" si="6"/>
        <v>#VALUE!</v>
      </c>
      <c r="S53" s="166">
        <f t="shared" si="7"/>
        <v>3.80544922314794</v>
      </c>
      <c r="T53" s="167"/>
    </row>
    <row r="54" spans="2:20" ht="12.75">
      <c r="B54" s="61">
        <v>4004</v>
      </c>
      <c r="C54" s="62" t="s">
        <v>250</v>
      </c>
      <c r="D54" s="62" t="s">
        <v>55</v>
      </c>
      <c r="E54" s="63" t="s">
        <v>271</v>
      </c>
      <c r="F54" s="74">
        <v>0</v>
      </c>
      <c r="G54" s="75" t="s">
        <v>116</v>
      </c>
      <c r="H54" s="69">
        <f t="shared" si="0"/>
        <v>120</v>
      </c>
      <c r="I54" s="70">
        <f t="shared" si="1"/>
        <v>120</v>
      </c>
      <c r="J54" s="76">
        <v>5</v>
      </c>
      <c r="K54" s="75">
        <v>38.5</v>
      </c>
      <c r="L54" s="69">
        <f t="shared" si="2"/>
        <v>0</v>
      </c>
      <c r="M54" s="70">
        <f t="shared" si="3"/>
        <v>5</v>
      </c>
      <c r="N54" s="77">
        <f t="shared" si="4"/>
        <v>125</v>
      </c>
      <c r="O54" s="72" t="str">
        <f t="shared" si="5"/>
        <v>—</v>
      </c>
      <c r="P54" s="78">
        <f t="shared" si="8"/>
        <v>47</v>
      </c>
      <c r="Q54" s="78" t="str">
        <f t="shared" si="9"/>
        <v>—</v>
      </c>
      <c r="R54" s="165" t="e">
        <f t="shared" si="6"/>
        <v>#VALUE!</v>
      </c>
      <c r="S54" s="166">
        <f t="shared" si="7"/>
        <v>4.3896103896103895</v>
      </c>
      <c r="T54" s="167"/>
    </row>
    <row r="55" spans="2:20" ht="12.75">
      <c r="B55" s="61">
        <v>4030</v>
      </c>
      <c r="C55" s="62" t="s">
        <v>272</v>
      </c>
      <c r="D55" s="62" t="s">
        <v>56</v>
      </c>
      <c r="E55" s="63" t="s">
        <v>273</v>
      </c>
      <c r="F55" s="74">
        <v>0</v>
      </c>
      <c r="G55" s="75" t="s">
        <v>116</v>
      </c>
      <c r="H55" s="69">
        <f t="shared" si="0"/>
        <v>120</v>
      </c>
      <c r="I55" s="70">
        <f t="shared" si="1"/>
        <v>120</v>
      </c>
      <c r="J55" s="76">
        <v>0</v>
      </c>
      <c r="K55" s="75">
        <v>50.47</v>
      </c>
      <c r="L55" s="69">
        <f t="shared" si="2"/>
        <v>10.469999999999999</v>
      </c>
      <c r="M55" s="70">
        <f t="shared" si="3"/>
        <v>10.469999999999999</v>
      </c>
      <c r="N55" s="77">
        <f t="shared" si="4"/>
        <v>130.47</v>
      </c>
      <c r="O55" s="72" t="str">
        <f t="shared" si="5"/>
        <v>—</v>
      </c>
      <c r="P55" s="78">
        <f t="shared" si="8"/>
        <v>48</v>
      </c>
      <c r="Q55" s="78" t="str">
        <f t="shared" si="9"/>
        <v>—</v>
      </c>
      <c r="R55" s="165" t="e">
        <f t="shared" si="6"/>
        <v>#VALUE!</v>
      </c>
      <c r="S55" s="166">
        <f t="shared" si="7"/>
        <v>3.3485238755696454</v>
      </c>
      <c r="T55" s="167"/>
    </row>
    <row r="56" spans="2:20" ht="12.75">
      <c r="B56" s="61">
        <v>4006</v>
      </c>
      <c r="C56" s="62" t="s">
        <v>274</v>
      </c>
      <c r="D56" s="62" t="s">
        <v>52</v>
      </c>
      <c r="E56" s="63" t="s">
        <v>275</v>
      </c>
      <c r="F56" s="74">
        <v>0</v>
      </c>
      <c r="G56" s="75" t="s">
        <v>116</v>
      </c>
      <c r="H56" s="69">
        <f t="shared" si="0"/>
        <v>120</v>
      </c>
      <c r="I56" s="70">
        <f t="shared" si="1"/>
        <v>120</v>
      </c>
      <c r="J56" s="76">
        <v>0</v>
      </c>
      <c r="K56" s="75" t="s">
        <v>116</v>
      </c>
      <c r="L56" s="69">
        <f t="shared" si="2"/>
        <v>100</v>
      </c>
      <c r="M56" s="70">
        <f t="shared" si="3"/>
        <v>100</v>
      </c>
      <c r="N56" s="77">
        <f t="shared" si="4"/>
        <v>220</v>
      </c>
      <c r="O56" s="72" t="str">
        <f t="shared" si="5"/>
        <v>—</v>
      </c>
      <c r="P56" s="78">
        <f t="shared" si="8"/>
        <v>49</v>
      </c>
      <c r="Q56" s="78" t="str">
        <f t="shared" si="9"/>
        <v>—</v>
      </c>
      <c r="R56" s="165" t="e">
        <f t="shared" si="6"/>
        <v>#VALUE!</v>
      </c>
      <c r="S56" s="166" t="e">
        <f t="shared" si="7"/>
        <v>#VALUE!</v>
      </c>
      <c r="T56" s="167"/>
    </row>
    <row r="57" spans="2:20" ht="12.75">
      <c r="B57" s="61">
        <v>4029</v>
      </c>
      <c r="C57" s="62" t="s">
        <v>78</v>
      </c>
      <c r="D57" s="62" t="s">
        <v>47</v>
      </c>
      <c r="E57" s="63" t="s">
        <v>278</v>
      </c>
      <c r="F57" s="74">
        <v>0</v>
      </c>
      <c r="G57" s="75" t="s">
        <v>116</v>
      </c>
      <c r="H57" s="69">
        <f t="shared" si="0"/>
        <v>120</v>
      </c>
      <c r="I57" s="70">
        <f t="shared" si="1"/>
        <v>120</v>
      </c>
      <c r="J57" s="76">
        <v>0</v>
      </c>
      <c r="K57" s="75" t="s">
        <v>116</v>
      </c>
      <c r="L57" s="69">
        <f t="shared" si="2"/>
        <v>100</v>
      </c>
      <c r="M57" s="70">
        <f t="shared" si="3"/>
        <v>100</v>
      </c>
      <c r="N57" s="77">
        <f t="shared" si="4"/>
        <v>220</v>
      </c>
      <c r="O57" s="72" t="str">
        <f t="shared" si="5"/>
        <v>—</v>
      </c>
      <c r="P57" s="78">
        <f>P61+1</f>
        <v>51</v>
      </c>
      <c r="Q57" s="78" t="str">
        <f>IF(O57="—","—",Q61+1)</f>
        <v>—</v>
      </c>
      <c r="R57" s="165" t="e">
        <f t="shared" si="6"/>
        <v>#VALUE!</v>
      </c>
      <c r="S57" s="166" t="e">
        <f t="shared" si="7"/>
        <v>#VALUE!</v>
      </c>
      <c r="T57" s="167"/>
    </row>
    <row r="58" spans="2:20" ht="12.75">
      <c r="B58" s="61">
        <v>4048</v>
      </c>
      <c r="C58" s="62" t="s">
        <v>89</v>
      </c>
      <c r="D58" s="62" t="s">
        <v>49</v>
      </c>
      <c r="E58" s="63" t="s">
        <v>280</v>
      </c>
      <c r="F58" s="74">
        <v>0</v>
      </c>
      <c r="G58" s="75" t="s">
        <v>116</v>
      </c>
      <c r="H58" s="69">
        <f t="shared" si="0"/>
        <v>120</v>
      </c>
      <c r="I58" s="70">
        <f t="shared" si="1"/>
        <v>120</v>
      </c>
      <c r="J58" s="76">
        <v>0</v>
      </c>
      <c r="K58" s="75" t="s">
        <v>116</v>
      </c>
      <c r="L58" s="69">
        <f t="shared" si="2"/>
        <v>100</v>
      </c>
      <c r="M58" s="70">
        <f t="shared" si="3"/>
        <v>100</v>
      </c>
      <c r="N58" s="77">
        <f t="shared" si="4"/>
        <v>220</v>
      </c>
      <c r="O58" s="72" t="str">
        <f t="shared" si="5"/>
        <v>—</v>
      </c>
      <c r="P58" s="78">
        <f>P62+1</f>
        <v>53</v>
      </c>
      <c r="Q58" s="78" t="str">
        <f>IF(O58="—","—",Q62+1)</f>
        <v>—</v>
      </c>
      <c r="R58" s="165" t="e">
        <f t="shared" si="6"/>
        <v>#VALUE!</v>
      </c>
      <c r="S58" s="166" t="e">
        <f t="shared" si="7"/>
        <v>#VALUE!</v>
      </c>
      <c r="T58" s="167"/>
    </row>
    <row r="59" spans="2:20" ht="12.75">
      <c r="B59" s="61">
        <v>4051</v>
      </c>
      <c r="C59" s="62" t="s">
        <v>281</v>
      </c>
      <c r="D59" s="62" t="s">
        <v>54</v>
      </c>
      <c r="E59" s="63" t="s">
        <v>282</v>
      </c>
      <c r="F59" s="74">
        <v>0</v>
      </c>
      <c r="G59" s="75" t="s">
        <v>116</v>
      </c>
      <c r="H59" s="69">
        <f t="shared" si="0"/>
        <v>120</v>
      </c>
      <c r="I59" s="70">
        <f t="shared" si="1"/>
        <v>120</v>
      </c>
      <c r="J59" s="76">
        <v>0</v>
      </c>
      <c r="K59" s="75" t="s">
        <v>116</v>
      </c>
      <c r="L59" s="69">
        <f t="shared" si="2"/>
        <v>100</v>
      </c>
      <c r="M59" s="70">
        <f t="shared" si="3"/>
        <v>100</v>
      </c>
      <c r="N59" s="77">
        <f t="shared" si="4"/>
        <v>220</v>
      </c>
      <c r="O59" s="72" t="str">
        <f t="shared" si="5"/>
        <v>—</v>
      </c>
      <c r="P59" s="78">
        <f t="shared" si="8"/>
        <v>54</v>
      </c>
      <c r="Q59" s="78" t="str">
        <f t="shared" si="9"/>
        <v>—</v>
      </c>
      <c r="R59" s="165" t="e">
        <f t="shared" si="6"/>
        <v>#VALUE!</v>
      </c>
      <c r="S59" s="166" t="e">
        <f t="shared" si="7"/>
        <v>#VALUE!</v>
      </c>
      <c r="T59" s="167"/>
    </row>
    <row r="60" spans="2:20" ht="12.75">
      <c r="B60" s="61">
        <v>4052</v>
      </c>
      <c r="C60" s="62" t="s">
        <v>87</v>
      </c>
      <c r="D60" s="62" t="s">
        <v>52</v>
      </c>
      <c r="E60" s="63" t="s">
        <v>283</v>
      </c>
      <c r="F60" s="74">
        <v>0</v>
      </c>
      <c r="G60" s="75" t="s">
        <v>116</v>
      </c>
      <c r="H60" s="69">
        <f t="shared" si="0"/>
        <v>120</v>
      </c>
      <c r="I60" s="70">
        <f t="shared" si="1"/>
        <v>120</v>
      </c>
      <c r="J60" s="76">
        <v>0</v>
      </c>
      <c r="K60" s="75" t="s">
        <v>116</v>
      </c>
      <c r="L60" s="69">
        <f t="shared" si="2"/>
        <v>100</v>
      </c>
      <c r="M60" s="70">
        <f t="shared" si="3"/>
        <v>100</v>
      </c>
      <c r="N60" s="77">
        <f t="shared" si="4"/>
        <v>220</v>
      </c>
      <c r="O60" s="72" t="str">
        <f t="shared" si="5"/>
        <v>—</v>
      </c>
      <c r="P60" s="78">
        <f t="shared" si="8"/>
        <v>55</v>
      </c>
      <c r="Q60" s="78" t="str">
        <f t="shared" si="9"/>
        <v>—</v>
      </c>
      <c r="R60" s="165" t="e">
        <f t="shared" si="6"/>
        <v>#VALUE!</v>
      </c>
      <c r="S60" s="166" t="e">
        <f t="shared" si="7"/>
        <v>#VALUE!</v>
      </c>
      <c r="T60" s="167"/>
    </row>
    <row r="61" spans="2:20" ht="12.75">
      <c r="B61" s="61">
        <v>4016</v>
      </c>
      <c r="C61" s="62" t="s">
        <v>276</v>
      </c>
      <c r="D61" s="62" t="s">
        <v>48</v>
      </c>
      <c r="E61" s="63" t="s">
        <v>277</v>
      </c>
      <c r="F61" s="74">
        <v>0</v>
      </c>
      <c r="G61" s="75" t="s">
        <v>132</v>
      </c>
      <c r="H61" s="69">
        <f>IF(OR(G61="снят",G61="н/я",G61&gt;I$5),120,IF(G61&gt;I$4,G61-I$4,0))</f>
        <v>120</v>
      </c>
      <c r="I61" s="70">
        <f>IF(H61=120,120,F61+H61)</f>
        <v>120</v>
      </c>
      <c r="J61" s="76">
        <v>0</v>
      </c>
      <c r="K61" s="75" t="s">
        <v>132</v>
      </c>
      <c r="L61" s="69">
        <f>IF(OR(K61="снят",K61="н/я",K61&gt;M$5),100,IF(K61&gt;M$4,K61-M$4,0))</f>
        <v>100</v>
      </c>
      <c r="M61" s="70">
        <f>IF(L61=100,100,J61+L61)</f>
        <v>100</v>
      </c>
      <c r="N61" s="77">
        <f>I61+M61</f>
        <v>220</v>
      </c>
      <c r="O61" s="72" t="str">
        <f>IF(OR(G61="снят",G61="н/я",G61&gt;I$5,K61="снят",K61="н/я",K61&gt;M$5,AND(G61=0,K61=0)),"—",G61+K61)</f>
        <v>—</v>
      </c>
      <c r="P61" s="78">
        <f>P56+1</f>
        <v>50</v>
      </c>
      <c r="Q61" s="78" t="str">
        <f>IF(O61="—","—",Q56+1)</f>
        <v>—</v>
      </c>
      <c r="R61" s="165" t="e">
        <f t="shared" si="6"/>
        <v>#VALUE!</v>
      </c>
      <c r="S61" s="166" t="e">
        <f t="shared" si="7"/>
        <v>#VALUE!</v>
      </c>
      <c r="T61" s="167"/>
    </row>
    <row r="62" spans="2:20" ht="12.75">
      <c r="B62" s="61">
        <v>4040</v>
      </c>
      <c r="C62" s="62" t="s">
        <v>63</v>
      </c>
      <c r="D62" s="62" t="s">
        <v>48</v>
      </c>
      <c r="E62" s="63" t="s">
        <v>279</v>
      </c>
      <c r="F62" s="74">
        <v>0</v>
      </c>
      <c r="G62" s="75" t="s">
        <v>132</v>
      </c>
      <c r="H62" s="69">
        <f>IF(OR(G62="снят",G62="н/я",G62&gt;I$5),120,IF(G62&gt;I$4,G62-I$4,0))</f>
        <v>120</v>
      </c>
      <c r="I62" s="70">
        <f>IF(H62=120,120,F62+H62)</f>
        <v>120</v>
      </c>
      <c r="J62" s="76">
        <v>0</v>
      </c>
      <c r="K62" s="75" t="s">
        <v>132</v>
      </c>
      <c r="L62" s="69">
        <f>IF(OR(K62="снят",K62="н/я",K62&gt;M$5),100,IF(K62&gt;M$4,K62-M$4,0))</f>
        <v>100</v>
      </c>
      <c r="M62" s="70">
        <f>IF(L62=100,100,J62+L62)</f>
        <v>100</v>
      </c>
      <c r="N62" s="77">
        <f>I62+M62</f>
        <v>220</v>
      </c>
      <c r="O62" s="72" t="str">
        <f>IF(OR(G62="снят",G62="н/я",G62&gt;I$5,K62="снят",K62="н/я",K62&gt;M$5,AND(G62=0,K62=0)),"—",G62+K62)</f>
        <v>—</v>
      </c>
      <c r="P62" s="78">
        <f>P57+1</f>
        <v>52</v>
      </c>
      <c r="Q62" s="78" t="str">
        <f>IF(O62="—","—",Q57+1)</f>
        <v>—</v>
      </c>
      <c r="R62" s="165" t="e">
        <f t="shared" si="6"/>
        <v>#VALUE!</v>
      </c>
      <c r="S62" s="166" t="e">
        <f t="shared" si="7"/>
        <v>#VALUE!</v>
      </c>
      <c r="T62" s="167"/>
    </row>
    <row r="63" spans="2:20" ht="13.5" thickBot="1">
      <c r="B63" s="79"/>
      <c r="C63" s="80"/>
      <c r="D63" s="80"/>
      <c r="E63" s="81"/>
      <c r="F63" s="82"/>
      <c r="G63" s="80"/>
      <c r="H63" s="80"/>
      <c r="I63" s="83"/>
      <c r="J63" s="82"/>
      <c r="K63" s="80"/>
      <c r="L63" s="80"/>
      <c r="M63" s="83"/>
      <c r="N63" s="84"/>
      <c r="O63" s="81"/>
      <c r="P63" s="85"/>
      <c r="Q63" s="85"/>
      <c r="R63" s="168"/>
      <c r="S63" s="169"/>
      <c r="T63" s="85"/>
    </row>
  </sheetData>
  <sheetProtection/>
  <mergeCells count="13">
    <mergeCell ref="B6:B7"/>
    <mergeCell ref="C6:C7"/>
    <mergeCell ref="D6:D7"/>
    <mergeCell ref="E6:E7"/>
    <mergeCell ref="F6:I6"/>
    <mergeCell ref="J6:M6"/>
    <mergeCell ref="T6:T7"/>
    <mergeCell ref="N6:N7"/>
    <mergeCell ref="O6:O7"/>
    <mergeCell ref="P6:P7"/>
    <mergeCell ref="Q6:Q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T32"/>
  <sheetViews>
    <sheetView zoomScalePageLayoutView="0" workbookViewId="0" topLeftCell="E7">
      <selection activeCell="V20" sqref="V20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8.875" style="38" bestFit="1" customWidth="1"/>
    <col min="5" max="5" width="34.625" style="38" bestFit="1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284</v>
      </c>
      <c r="E4" s="46"/>
      <c r="F4" s="47" t="s">
        <v>16</v>
      </c>
      <c r="G4" s="48">
        <v>157</v>
      </c>
      <c r="H4" s="48" t="s">
        <v>17</v>
      </c>
      <c r="I4" s="49">
        <v>39</v>
      </c>
      <c r="J4" s="47" t="s">
        <v>16</v>
      </c>
      <c r="K4" s="48">
        <v>169</v>
      </c>
      <c r="L4" s="48" t="s">
        <v>17</v>
      </c>
      <c r="M4" s="49">
        <v>40</v>
      </c>
      <c r="N4" s="50"/>
      <c r="O4" s="50"/>
    </row>
    <row r="5" spans="5:15" s="37" customFormat="1" ht="13.5" thickBot="1">
      <c r="E5" s="44"/>
      <c r="F5" s="51" t="s">
        <v>18</v>
      </c>
      <c r="G5" s="52">
        <v>4</v>
      </c>
      <c r="H5" s="52" t="s">
        <v>19</v>
      </c>
      <c r="I5" s="53">
        <v>59</v>
      </c>
      <c r="J5" s="51" t="s">
        <v>18</v>
      </c>
      <c r="K5" s="54">
        <v>4.2</v>
      </c>
      <c r="L5" s="52" t="s">
        <v>19</v>
      </c>
      <c r="M5" s="55">
        <v>60</v>
      </c>
      <c r="N5" s="50"/>
      <c r="O5" s="50"/>
    </row>
    <row r="6" spans="2:20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24</v>
      </c>
      <c r="G6" s="193"/>
      <c r="H6" s="193"/>
      <c r="I6" s="194"/>
      <c r="J6" s="195" t="s">
        <v>25</v>
      </c>
      <c r="K6" s="193"/>
      <c r="L6" s="193"/>
      <c r="M6" s="196"/>
      <c r="N6" s="176" t="s">
        <v>26</v>
      </c>
      <c r="O6" s="178" t="s">
        <v>27</v>
      </c>
      <c r="P6" s="174" t="s">
        <v>28</v>
      </c>
      <c r="Q6" s="174" t="s">
        <v>28</v>
      </c>
      <c r="R6" s="181" t="s">
        <v>369</v>
      </c>
      <c r="S6" s="178" t="s">
        <v>370</v>
      </c>
      <c r="T6" s="174" t="s">
        <v>371</v>
      </c>
    </row>
    <row r="7" spans="2:20" ht="34.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59" t="s">
        <v>29</v>
      </c>
      <c r="K7" s="57" t="s">
        <v>30</v>
      </c>
      <c r="L7" s="57" t="s">
        <v>31</v>
      </c>
      <c r="M7" s="60" t="s">
        <v>32</v>
      </c>
      <c r="N7" s="177"/>
      <c r="O7" s="179"/>
      <c r="P7" s="180"/>
      <c r="Q7" s="180"/>
      <c r="R7" s="182"/>
      <c r="S7" s="183"/>
      <c r="T7" s="175"/>
    </row>
    <row r="8" spans="2:20" ht="12.75">
      <c r="B8" s="61">
        <v>3019</v>
      </c>
      <c r="C8" s="62" t="s">
        <v>136</v>
      </c>
      <c r="D8" s="62" t="s">
        <v>52</v>
      </c>
      <c r="E8" s="63" t="s">
        <v>285</v>
      </c>
      <c r="F8" s="64">
        <v>0</v>
      </c>
      <c r="G8" s="65">
        <v>36.87</v>
      </c>
      <c r="H8" s="66">
        <f aca="true" t="shared" si="0" ref="H8:H31">IF(OR(G8="снят",G8="н/я",G8&gt;I$5),120,IF(G8&gt;I$4,G8-I$4,0))</f>
        <v>0</v>
      </c>
      <c r="I8" s="67">
        <f aca="true" t="shared" si="1" ref="I8:I31">IF(H8=120,120,F8+H8)</f>
        <v>0</v>
      </c>
      <c r="J8" s="68">
        <v>0</v>
      </c>
      <c r="K8" s="65">
        <v>35.78</v>
      </c>
      <c r="L8" s="69">
        <f aca="true" t="shared" si="2" ref="L8:L31">IF(OR(K8="снят",K8="н/я",K8&gt;M$5),100,IF(K8&gt;M$4,K8-M$4,0))</f>
        <v>0</v>
      </c>
      <c r="M8" s="70">
        <f aca="true" t="shared" si="3" ref="M8:M31">IF(L8=100,100,J8+L8)</f>
        <v>0</v>
      </c>
      <c r="N8" s="71">
        <f aca="true" t="shared" si="4" ref="N8:N31">I8+M8</f>
        <v>0</v>
      </c>
      <c r="O8" s="72">
        <f aca="true" t="shared" si="5" ref="O8:O31">IF(OR(G8="снят",G8="н/я",G8&gt;I$5,K8="снят",K8="н/я",K8&gt;M$5,AND(G8=0,K8=0)),"—",G8+K8)</f>
        <v>72.65</v>
      </c>
      <c r="P8" s="73">
        <v>1</v>
      </c>
      <c r="Q8" s="73">
        <f>IF(O8="—","—",1)</f>
        <v>1</v>
      </c>
      <c r="R8" s="162">
        <f aca="true" t="shared" si="6" ref="R8:R31">$G$4/G8</f>
        <v>4.258204502305397</v>
      </c>
      <c r="S8" s="163">
        <f aca="true" t="shared" si="7" ref="S8:S31">$K$4/K8</f>
        <v>4.723309111235327</v>
      </c>
      <c r="T8" s="164" t="s">
        <v>372</v>
      </c>
    </row>
    <row r="9" spans="2:20" ht="12.75">
      <c r="B9" s="61">
        <v>3018</v>
      </c>
      <c r="C9" s="62" t="s">
        <v>63</v>
      </c>
      <c r="D9" s="62" t="s">
        <v>48</v>
      </c>
      <c r="E9" s="63" t="s">
        <v>286</v>
      </c>
      <c r="F9" s="74">
        <v>0</v>
      </c>
      <c r="G9" s="75">
        <v>36.37</v>
      </c>
      <c r="H9" s="69">
        <f t="shared" si="0"/>
        <v>0</v>
      </c>
      <c r="I9" s="70">
        <f t="shared" si="1"/>
        <v>0</v>
      </c>
      <c r="J9" s="76">
        <v>0</v>
      </c>
      <c r="K9" s="75">
        <v>36.87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t="shared" si="5"/>
        <v>73.24</v>
      </c>
      <c r="P9" s="78">
        <f aca="true" t="shared" si="8" ref="P9:P31">P8+1</f>
        <v>2</v>
      </c>
      <c r="Q9" s="78">
        <f aca="true" t="shared" si="9" ref="Q9:Q31">IF(O9="—","—",Q8+1)</f>
        <v>2</v>
      </c>
      <c r="R9" s="165">
        <f t="shared" si="6"/>
        <v>4.316744569700303</v>
      </c>
      <c r="S9" s="166">
        <f t="shared" si="7"/>
        <v>4.583672362354218</v>
      </c>
      <c r="T9" s="167" t="s">
        <v>372</v>
      </c>
    </row>
    <row r="10" spans="2:20" ht="12.75">
      <c r="B10" s="61">
        <v>3003</v>
      </c>
      <c r="C10" s="62" t="s">
        <v>93</v>
      </c>
      <c r="D10" s="62" t="s">
        <v>47</v>
      </c>
      <c r="E10" s="63" t="s">
        <v>287</v>
      </c>
      <c r="F10" s="74">
        <v>0</v>
      </c>
      <c r="G10" s="75">
        <v>41.36</v>
      </c>
      <c r="H10" s="69">
        <f t="shared" si="0"/>
        <v>2.3599999999999994</v>
      </c>
      <c r="I10" s="70">
        <f t="shared" si="1"/>
        <v>2.3599999999999994</v>
      </c>
      <c r="J10" s="76">
        <v>0</v>
      </c>
      <c r="K10" s="75">
        <v>37.09</v>
      </c>
      <c r="L10" s="69">
        <f t="shared" si="2"/>
        <v>0</v>
      </c>
      <c r="M10" s="70">
        <f t="shared" si="3"/>
        <v>0</v>
      </c>
      <c r="N10" s="77">
        <f t="shared" si="4"/>
        <v>2.3599999999999994</v>
      </c>
      <c r="O10" s="72">
        <f t="shared" si="5"/>
        <v>78.45</v>
      </c>
      <c r="P10" s="78">
        <f t="shared" si="8"/>
        <v>3</v>
      </c>
      <c r="Q10" s="78">
        <f t="shared" si="9"/>
        <v>3</v>
      </c>
      <c r="R10" s="165">
        <f t="shared" si="6"/>
        <v>3.7959381044487426</v>
      </c>
      <c r="S10" s="166">
        <f t="shared" si="7"/>
        <v>4.556484227554597</v>
      </c>
      <c r="T10" s="167" t="s">
        <v>372</v>
      </c>
    </row>
    <row r="11" spans="2:20" ht="12.75">
      <c r="B11" s="61">
        <v>3004</v>
      </c>
      <c r="C11" s="62" t="s">
        <v>61</v>
      </c>
      <c r="D11" s="62" t="s">
        <v>48</v>
      </c>
      <c r="E11" s="63" t="s">
        <v>288</v>
      </c>
      <c r="F11" s="74">
        <v>0</v>
      </c>
      <c r="G11" s="75">
        <v>41.61</v>
      </c>
      <c r="H11" s="69">
        <f t="shared" si="0"/>
        <v>2.6099999999999994</v>
      </c>
      <c r="I11" s="70">
        <f t="shared" si="1"/>
        <v>2.6099999999999994</v>
      </c>
      <c r="J11" s="76">
        <v>0</v>
      </c>
      <c r="K11" s="75">
        <v>38.34</v>
      </c>
      <c r="L11" s="69">
        <f t="shared" si="2"/>
        <v>0</v>
      </c>
      <c r="M11" s="70">
        <f t="shared" si="3"/>
        <v>0</v>
      </c>
      <c r="N11" s="77">
        <f t="shared" si="4"/>
        <v>2.6099999999999994</v>
      </c>
      <c r="O11" s="72">
        <f t="shared" si="5"/>
        <v>79.95</v>
      </c>
      <c r="P11" s="78">
        <f t="shared" si="8"/>
        <v>4</v>
      </c>
      <c r="Q11" s="78">
        <f t="shared" si="9"/>
        <v>4</v>
      </c>
      <c r="R11" s="165">
        <f t="shared" si="6"/>
        <v>3.773131458783946</v>
      </c>
      <c r="S11" s="166">
        <f t="shared" si="7"/>
        <v>4.407929055816379</v>
      </c>
      <c r="T11" s="167" t="s">
        <v>372</v>
      </c>
    </row>
    <row r="12" spans="2:20" ht="12.75">
      <c r="B12" s="61">
        <v>3007</v>
      </c>
      <c r="C12" s="62" t="s">
        <v>248</v>
      </c>
      <c r="D12" s="62" t="s">
        <v>48</v>
      </c>
      <c r="E12" s="63" t="s">
        <v>289</v>
      </c>
      <c r="F12" s="74">
        <v>0</v>
      </c>
      <c r="G12" s="75">
        <v>42.35</v>
      </c>
      <c r="H12" s="69">
        <f t="shared" si="0"/>
        <v>3.3500000000000014</v>
      </c>
      <c r="I12" s="70">
        <f t="shared" si="1"/>
        <v>3.3500000000000014</v>
      </c>
      <c r="J12" s="76">
        <v>0</v>
      </c>
      <c r="K12" s="75">
        <v>38.12</v>
      </c>
      <c r="L12" s="69">
        <f t="shared" si="2"/>
        <v>0</v>
      </c>
      <c r="M12" s="70">
        <f t="shared" si="3"/>
        <v>0</v>
      </c>
      <c r="N12" s="77">
        <f t="shared" si="4"/>
        <v>3.3500000000000014</v>
      </c>
      <c r="O12" s="72">
        <f t="shared" si="5"/>
        <v>80.47</v>
      </c>
      <c r="P12" s="78">
        <f t="shared" si="8"/>
        <v>5</v>
      </c>
      <c r="Q12" s="78">
        <f t="shared" si="9"/>
        <v>5</v>
      </c>
      <c r="R12" s="165">
        <f t="shared" si="6"/>
        <v>3.707201889020071</v>
      </c>
      <c r="S12" s="166">
        <f t="shared" si="7"/>
        <v>4.433368310598111</v>
      </c>
      <c r="T12" s="167">
        <v>1</v>
      </c>
    </row>
    <row r="13" spans="2:20" ht="12.75">
      <c r="B13" s="61">
        <v>3005</v>
      </c>
      <c r="C13" s="62" t="s">
        <v>58</v>
      </c>
      <c r="D13" s="62" t="s">
        <v>47</v>
      </c>
      <c r="E13" s="63" t="s">
        <v>290</v>
      </c>
      <c r="F13" s="74">
        <v>5</v>
      </c>
      <c r="G13" s="75">
        <v>39.98</v>
      </c>
      <c r="H13" s="69">
        <f t="shared" si="0"/>
        <v>0.9799999999999969</v>
      </c>
      <c r="I13" s="70">
        <f t="shared" si="1"/>
        <v>5.979999999999997</v>
      </c>
      <c r="J13" s="76">
        <v>0</v>
      </c>
      <c r="K13" s="75">
        <v>36.69</v>
      </c>
      <c r="L13" s="69">
        <f t="shared" si="2"/>
        <v>0</v>
      </c>
      <c r="M13" s="70">
        <f t="shared" si="3"/>
        <v>0</v>
      </c>
      <c r="N13" s="77">
        <f t="shared" si="4"/>
        <v>5.979999999999997</v>
      </c>
      <c r="O13" s="72">
        <f t="shared" si="5"/>
        <v>76.66999999999999</v>
      </c>
      <c r="P13" s="78">
        <f t="shared" si="8"/>
        <v>6</v>
      </c>
      <c r="Q13" s="78">
        <f t="shared" si="9"/>
        <v>6</v>
      </c>
      <c r="R13" s="165">
        <f t="shared" si="6"/>
        <v>3.926963481740871</v>
      </c>
      <c r="S13" s="166">
        <f t="shared" si="7"/>
        <v>4.606159716544018</v>
      </c>
      <c r="T13" s="167">
        <v>1</v>
      </c>
    </row>
    <row r="14" spans="2:20" ht="12.75">
      <c r="B14" s="61">
        <v>3008</v>
      </c>
      <c r="C14" s="62" t="s">
        <v>291</v>
      </c>
      <c r="D14" s="62" t="s">
        <v>48</v>
      </c>
      <c r="E14" s="63" t="s">
        <v>292</v>
      </c>
      <c r="F14" s="74">
        <v>10</v>
      </c>
      <c r="G14" s="75">
        <v>39.52</v>
      </c>
      <c r="H14" s="69">
        <f t="shared" si="0"/>
        <v>0.5200000000000031</v>
      </c>
      <c r="I14" s="70">
        <f t="shared" si="1"/>
        <v>10.520000000000003</v>
      </c>
      <c r="J14" s="76">
        <v>0</v>
      </c>
      <c r="K14" s="75">
        <v>35.19</v>
      </c>
      <c r="L14" s="69">
        <f t="shared" si="2"/>
        <v>0</v>
      </c>
      <c r="M14" s="70">
        <f t="shared" si="3"/>
        <v>0</v>
      </c>
      <c r="N14" s="77">
        <f t="shared" si="4"/>
        <v>10.520000000000003</v>
      </c>
      <c r="O14" s="72">
        <f t="shared" si="5"/>
        <v>74.71000000000001</v>
      </c>
      <c r="P14" s="78">
        <f t="shared" si="8"/>
        <v>7</v>
      </c>
      <c r="Q14" s="78">
        <f t="shared" si="9"/>
        <v>7</v>
      </c>
      <c r="R14" s="165">
        <f t="shared" si="6"/>
        <v>3.9726720647773277</v>
      </c>
      <c r="S14" s="166">
        <f t="shared" si="7"/>
        <v>4.8025007104291</v>
      </c>
      <c r="T14" s="167">
        <v>2</v>
      </c>
    </row>
    <row r="15" spans="2:20" ht="12.75">
      <c r="B15" s="61">
        <v>3014</v>
      </c>
      <c r="C15" s="62" t="s">
        <v>180</v>
      </c>
      <c r="D15" s="62" t="s">
        <v>48</v>
      </c>
      <c r="E15" s="63" t="s">
        <v>293</v>
      </c>
      <c r="F15" s="74">
        <v>10</v>
      </c>
      <c r="G15" s="75">
        <v>43.74</v>
      </c>
      <c r="H15" s="69">
        <f t="shared" si="0"/>
        <v>4.740000000000002</v>
      </c>
      <c r="I15" s="70">
        <f t="shared" si="1"/>
        <v>14.740000000000002</v>
      </c>
      <c r="J15" s="76">
        <v>0</v>
      </c>
      <c r="K15" s="75">
        <v>38.41</v>
      </c>
      <c r="L15" s="69">
        <f t="shared" si="2"/>
        <v>0</v>
      </c>
      <c r="M15" s="70">
        <f t="shared" si="3"/>
        <v>0</v>
      </c>
      <c r="N15" s="77">
        <f t="shared" si="4"/>
        <v>14.740000000000002</v>
      </c>
      <c r="O15" s="72">
        <f t="shared" si="5"/>
        <v>82.15</v>
      </c>
      <c r="P15" s="78">
        <f t="shared" si="8"/>
        <v>8</v>
      </c>
      <c r="Q15" s="78">
        <f t="shared" si="9"/>
        <v>8</v>
      </c>
      <c r="R15" s="165">
        <f t="shared" si="6"/>
        <v>3.589391860996799</v>
      </c>
      <c r="S15" s="166">
        <f t="shared" si="7"/>
        <v>4.399895860453007</v>
      </c>
      <c r="T15" s="167">
        <v>2</v>
      </c>
    </row>
    <row r="16" spans="2:20" ht="12.75">
      <c r="B16" s="61">
        <v>3010</v>
      </c>
      <c r="C16" s="62" t="s">
        <v>294</v>
      </c>
      <c r="D16" s="62" t="s">
        <v>48</v>
      </c>
      <c r="E16" s="63" t="s">
        <v>295</v>
      </c>
      <c r="F16" s="74">
        <v>10</v>
      </c>
      <c r="G16" s="75">
        <v>41.73</v>
      </c>
      <c r="H16" s="69">
        <f t="shared" si="0"/>
        <v>2.729999999999997</v>
      </c>
      <c r="I16" s="70">
        <f t="shared" si="1"/>
        <v>12.729999999999997</v>
      </c>
      <c r="J16" s="76">
        <v>5</v>
      </c>
      <c r="K16" s="75">
        <v>40.15</v>
      </c>
      <c r="L16" s="69">
        <f t="shared" si="2"/>
        <v>0.14999999999999858</v>
      </c>
      <c r="M16" s="70">
        <f t="shared" si="3"/>
        <v>5.149999999999999</v>
      </c>
      <c r="N16" s="77">
        <f t="shared" si="4"/>
        <v>17.879999999999995</v>
      </c>
      <c r="O16" s="72">
        <f t="shared" si="5"/>
        <v>81.88</v>
      </c>
      <c r="P16" s="78">
        <f t="shared" si="8"/>
        <v>9</v>
      </c>
      <c r="Q16" s="78">
        <f t="shared" si="9"/>
        <v>9</v>
      </c>
      <c r="R16" s="165">
        <f t="shared" si="6"/>
        <v>3.7622813323747906</v>
      </c>
      <c r="S16" s="166">
        <f t="shared" si="7"/>
        <v>4.209215442092154</v>
      </c>
      <c r="T16" s="167">
        <v>3</v>
      </c>
    </row>
    <row r="17" spans="2:20" ht="12.75">
      <c r="B17" s="61">
        <v>3011</v>
      </c>
      <c r="C17" s="62" t="s">
        <v>296</v>
      </c>
      <c r="D17" s="62" t="s">
        <v>56</v>
      </c>
      <c r="E17" s="63" t="s">
        <v>297</v>
      </c>
      <c r="F17" s="74">
        <v>10</v>
      </c>
      <c r="G17" s="75">
        <v>47.07</v>
      </c>
      <c r="H17" s="69">
        <f t="shared" si="0"/>
        <v>8.07</v>
      </c>
      <c r="I17" s="70">
        <f t="shared" si="1"/>
        <v>18.07</v>
      </c>
      <c r="J17" s="76">
        <v>0</v>
      </c>
      <c r="K17" s="75">
        <v>38.94</v>
      </c>
      <c r="L17" s="69">
        <f t="shared" si="2"/>
        <v>0</v>
      </c>
      <c r="M17" s="70">
        <f t="shared" si="3"/>
        <v>0</v>
      </c>
      <c r="N17" s="77">
        <f t="shared" si="4"/>
        <v>18.07</v>
      </c>
      <c r="O17" s="72">
        <f t="shared" si="5"/>
        <v>86.00999999999999</v>
      </c>
      <c r="P17" s="78">
        <f t="shared" si="8"/>
        <v>10</v>
      </c>
      <c r="Q17" s="78">
        <f t="shared" si="9"/>
        <v>10</v>
      </c>
      <c r="R17" s="165">
        <f t="shared" si="6"/>
        <v>3.335457828765668</v>
      </c>
      <c r="S17" s="166">
        <f t="shared" si="7"/>
        <v>4.340010272213663</v>
      </c>
      <c r="T17" s="167">
        <v>3</v>
      </c>
    </row>
    <row r="18" spans="2:20" ht="12.75">
      <c r="B18" s="61">
        <v>3009</v>
      </c>
      <c r="C18" s="62" t="s">
        <v>103</v>
      </c>
      <c r="D18" s="62" t="s">
        <v>50</v>
      </c>
      <c r="E18" s="63" t="s">
        <v>298</v>
      </c>
      <c r="F18" s="74">
        <v>10</v>
      </c>
      <c r="G18" s="75">
        <v>47.38</v>
      </c>
      <c r="H18" s="69">
        <f t="shared" si="0"/>
        <v>8.380000000000003</v>
      </c>
      <c r="I18" s="70">
        <f t="shared" si="1"/>
        <v>18.380000000000003</v>
      </c>
      <c r="J18" s="76">
        <v>0</v>
      </c>
      <c r="K18" s="75">
        <v>37.93</v>
      </c>
      <c r="L18" s="69">
        <f t="shared" si="2"/>
        <v>0</v>
      </c>
      <c r="M18" s="70">
        <f t="shared" si="3"/>
        <v>0</v>
      </c>
      <c r="N18" s="77">
        <f t="shared" si="4"/>
        <v>18.380000000000003</v>
      </c>
      <c r="O18" s="72">
        <f t="shared" si="5"/>
        <v>85.31</v>
      </c>
      <c r="P18" s="78">
        <f t="shared" si="8"/>
        <v>11</v>
      </c>
      <c r="Q18" s="78">
        <f t="shared" si="9"/>
        <v>11</v>
      </c>
      <c r="R18" s="165">
        <f t="shared" si="6"/>
        <v>3.3136344449134656</v>
      </c>
      <c r="S18" s="166">
        <f t="shared" si="7"/>
        <v>4.455576061165305</v>
      </c>
      <c r="T18" s="167">
        <v>3</v>
      </c>
    </row>
    <row r="19" spans="2:20" ht="12.75">
      <c r="B19" s="61">
        <v>3023</v>
      </c>
      <c r="C19" s="62" t="s">
        <v>184</v>
      </c>
      <c r="D19" s="62" t="s">
        <v>51</v>
      </c>
      <c r="E19" s="63" t="s">
        <v>299</v>
      </c>
      <c r="F19" s="74">
        <v>0</v>
      </c>
      <c r="G19" s="75">
        <v>51.7</v>
      </c>
      <c r="H19" s="69">
        <f t="shared" si="0"/>
        <v>12.700000000000003</v>
      </c>
      <c r="I19" s="70">
        <f t="shared" si="1"/>
        <v>12.700000000000003</v>
      </c>
      <c r="J19" s="76">
        <v>0</v>
      </c>
      <c r="K19" s="75">
        <v>52.5</v>
      </c>
      <c r="L19" s="69">
        <f t="shared" si="2"/>
        <v>12.5</v>
      </c>
      <c r="M19" s="70">
        <f t="shared" si="3"/>
        <v>12.5</v>
      </c>
      <c r="N19" s="77">
        <f t="shared" si="4"/>
        <v>25.200000000000003</v>
      </c>
      <c r="O19" s="72">
        <f t="shared" si="5"/>
        <v>104.2</v>
      </c>
      <c r="P19" s="78">
        <f t="shared" si="8"/>
        <v>12</v>
      </c>
      <c r="Q19" s="78">
        <f t="shared" si="9"/>
        <v>12</v>
      </c>
      <c r="R19" s="165">
        <f t="shared" si="6"/>
        <v>3.0367504835589942</v>
      </c>
      <c r="S19" s="166">
        <f t="shared" si="7"/>
        <v>3.219047619047619</v>
      </c>
      <c r="T19" s="167"/>
    </row>
    <row r="20" spans="2:20" ht="12.75">
      <c r="B20" s="61">
        <v>3017</v>
      </c>
      <c r="C20" s="62" t="s">
        <v>300</v>
      </c>
      <c r="D20" s="62" t="s">
        <v>47</v>
      </c>
      <c r="E20" s="63" t="s">
        <v>301</v>
      </c>
      <c r="F20" s="74">
        <v>5</v>
      </c>
      <c r="G20" s="75">
        <v>52.24</v>
      </c>
      <c r="H20" s="69">
        <f t="shared" si="0"/>
        <v>13.240000000000002</v>
      </c>
      <c r="I20" s="70">
        <f t="shared" si="1"/>
        <v>18.240000000000002</v>
      </c>
      <c r="J20" s="76">
        <v>10</v>
      </c>
      <c r="K20" s="75">
        <v>53.5</v>
      </c>
      <c r="L20" s="69">
        <f t="shared" si="2"/>
        <v>13.5</v>
      </c>
      <c r="M20" s="70">
        <f t="shared" si="3"/>
        <v>23.5</v>
      </c>
      <c r="N20" s="77">
        <f t="shared" si="4"/>
        <v>41.74</v>
      </c>
      <c r="O20" s="72">
        <f t="shared" si="5"/>
        <v>105.74000000000001</v>
      </c>
      <c r="P20" s="78">
        <f t="shared" si="8"/>
        <v>13</v>
      </c>
      <c r="Q20" s="78">
        <f t="shared" si="9"/>
        <v>13</v>
      </c>
      <c r="R20" s="165">
        <f t="shared" si="6"/>
        <v>3.0053598774885146</v>
      </c>
      <c r="S20" s="166">
        <f t="shared" si="7"/>
        <v>3.1588785046728973</v>
      </c>
      <c r="T20" s="167"/>
    </row>
    <row r="21" spans="2:20" ht="12.75">
      <c r="B21" s="61">
        <v>3020</v>
      </c>
      <c r="C21" s="62" t="s">
        <v>134</v>
      </c>
      <c r="D21" s="62" t="s">
        <v>48</v>
      </c>
      <c r="E21" s="63" t="s">
        <v>302</v>
      </c>
      <c r="F21" s="74">
        <v>0</v>
      </c>
      <c r="G21" s="75">
        <v>37.76</v>
      </c>
      <c r="H21" s="69">
        <f t="shared" si="0"/>
        <v>0</v>
      </c>
      <c r="I21" s="70">
        <f t="shared" si="1"/>
        <v>0</v>
      </c>
      <c r="J21" s="76">
        <v>0</v>
      </c>
      <c r="K21" s="75" t="s">
        <v>116</v>
      </c>
      <c r="L21" s="69">
        <f t="shared" si="2"/>
        <v>100</v>
      </c>
      <c r="M21" s="70">
        <f t="shared" si="3"/>
        <v>100</v>
      </c>
      <c r="N21" s="77">
        <f t="shared" si="4"/>
        <v>100</v>
      </c>
      <c r="O21" s="72" t="str">
        <f t="shared" si="5"/>
        <v>—</v>
      </c>
      <c r="P21" s="78">
        <f t="shared" si="8"/>
        <v>14</v>
      </c>
      <c r="Q21" s="78" t="str">
        <f t="shared" si="9"/>
        <v>—</v>
      </c>
      <c r="R21" s="165">
        <f t="shared" si="6"/>
        <v>4.157838983050848</v>
      </c>
      <c r="S21" s="166" t="e">
        <f t="shared" si="7"/>
        <v>#VALUE!</v>
      </c>
      <c r="T21" s="167"/>
    </row>
    <row r="22" spans="2:20" ht="12.75">
      <c r="B22" s="61">
        <v>3013</v>
      </c>
      <c r="C22" s="62" t="s">
        <v>217</v>
      </c>
      <c r="D22" s="62" t="s">
        <v>49</v>
      </c>
      <c r="E22" s="63" t="s">
        <v>303</v>
      </c>
      <c r="F22" s="74">
        <v>0</v>
      </c>
      <c r="G22" s="75" t="s">
        <v>116</v>
      </c>
      <c r="H22" s="69">
        <f t="shared" si="0"/>
        <v>120</v>
      </c>
      <c r="I22" s="70">
        <f t="shared" si="1"/>
        <v>120</v>
      </c>
      <c r="J22" s="76">
        <v>0</v>
      </c>
      <c r="K22" s="75">
        <v>33.84</v>
      </c>
      <c r="L22" s="69">
        <f t="shared" si="2"/>
        <v>0</v>
      </c>
      <c r="M22" s="70">
        <f t="shared" si="3"/>
        <v>0</v>
      </c>
      <c r="N22" s="77">
        <f t="shared" si="4"/>
        <v>120</v>
      </c>
      <c r="O22" s="72" t="str">
        <f t="shared" si="5"/>
        <v>—</v>
      </c>
      <c r="P22" s="78">
        <f t="shared" si="8"/>
        <v>15</v>
      </c>
      <c r="Q22" s="78" t="str">
        <f t="shared" si="9"/>
        <v>—</v>
      </c>
      <c r="R22" s="165" t="e">
        <f t="shared" si="6"/>
        <v>#VALUE!</v>
      </c>
      <c r="S22" s="166">
        <f t="shared" si="7"/>
        <v>4.994089834515366</v>
      </c>
      <c r="T22" s="167"/>
    </row>
    <row r="23" spans="2:20" ht="12.75">
      <c r="B23" s="61">
        <v>3006</v>
      </c>
      <c r="C23" s="62" t="s">
        <v>304</v>
      </c>
      <c r="D23" s="62" t="s">
        <v>54</v>
      </c>
      <c r="E23" s="63" t="s">
        <v>305</v>
      </c>
      <c r="F23" s="74">
        <v>0</v>
      </c>
      <c r="G23" s="75" t="s">
        <v>116</v>
      </c>
      <c r="H23" s="69">
        <f t="shared" si="0"/>
        <v>120</v>
      </c>
      <c r="I23" s="70">
        <f t="shared" si="1"/>
        <v>120</v>
      </c>
      <c r="J23" s="76">
        <v>0</v>
      </c>
      <c r="K23" s="75">
        <v>34.63</v>
      </c>
      <c r="L23" s="69">
        <f t="shared" si="2"/>
        <v>0</v>
      </c>
      <c r="M23" s="70">
        <f t="shared" si="3"/>
        <v>0</v>
      </c>
      <c r="N23" s="77">
        <f t="shared" si="4"/>
        <v>120</v>
      </c>
      <c r="O23" s="72" t="str">
        <f t="shared" si="5"/>
        <v>—</v>
      </c>
      <c r="P23" s="78">
        <f t="shared" si="8"/>
        <v>16</v>
      </c>
      <c r="Q23" s="78" t="str">
        <f t="shared" si="9"/>
        <v>—</v>
      </c>
      <c r="R23" s="165" t="e">
        <f t="shared" si="6"/>
        <v>#VALUE!</v>
      </c>
      <c r="S23" s="166">
        <f t="shared" si="7"/>
        <v>4.880161709500433</v>
      </c>
      <c r="T23" s="167"/>
    </row>
    <row r="24" spans="2:20" ht="12.75">
      <c r="B24" s="61">
        <v>3024</v>
      </c>
      <c r="C24" s="62" t="s">
        <v>63</v>
      </c>
      <c r="D24" s="62" t="s">
        <v>48</v>
      </c>
      <c r="E24" s="63" t="s">
        <v>279</v>
      </c>
      <c r="F24" s="74">
        <v>0</v>
      </c>
      <c r="G24" s="75" t="s">
        <v>116</v>
      </c>
      <c r="H24" s="69">
        <f t="shared" si="0"/>
        <v>120</v>
      </c>
      <c r="I24" s="70">
        <f t="shared" si="1"/>
        <v>120</v>
      </c>
      <c r="J24" s="76">
        <v>0</v>
      </c>
      <c r="K24" s="75">
        <v>36.16</v>
      </c>
      <c r="L24" s="69">
        <f t="shared" si="2"/>
        <v>0</v>
      </c>
      <c r="M24" s="70">
        <f t="shared" si="3"/>
        <v>0</v>
      </c>
      <c r="N24" s="77">
        <f t="shared" si="4"/>
        <v>120</v>
      </c>
      <c r="O24" s="72" t="str">
        <f t="shared" si="5"/>
        <v>—</v>
      </c>
      <c r="P24" s="78">
        <f t="shared" si="8"/>
        <v>17</v>
      </c>
      <c r="Q24" s="78" t="str">
        <f t="shared" si="9"/>
        <v>—</v>
      </c>
      <c r="R24" s="165" t="e">
        <f t="shared" si="6"/>
        <v>#VALUE!</v>
      </c>
      <c r="S24" s="166">
        <f t="shared" si="7"/>
        <v>4.673672566371682</v>
      </c>
      <c r="T24" s="167"/>
    </row>
    <row r="25" spans="2:20" ht="12.75">
      <c r="B25" s="61">
        <v>3016</v>
      </c>
      <c r="C25" s="62" t="s">
        <v>119</v>
      </c>
      <c r="D25" s="62" t="s">
        <v>52</v>
      </c>
      <c r="E25" s="63" t="s">
        <v>306</v>
      </c>
      <c r="F25" s="74">
        <v>0</v>
      </c>
      <c r="G25" s="75" t="s">
        <v>116</v>
      </c>
      <c r="H25" s="69">
        <f t="shared" si="0"/>
        <v>120</v>
      </c>
      <c r="I25" s="70">
        <f t="shared" si="1"/>
        <v>120</v>
      </c>
      <c r="J25" s="76">
        <v>0</v>
      </c>
      <c r="K25" s="75">
        <v>39.87</v>
      </c>
      <c r="L25" s="69">
        <f t="shared" si="2"/>
        <v>0</v>
      </c>
      <c r="M25" s="70">
        <f t="shared" si="3"/>
        <v>0</v>
      </c>
      <c r="N25" s="77">
        <f t="shared" si="4"/>
        <v>120</v>
      </c>
      <c r="O25" s="72" t="str">
        <f t="shared" si="5"/>
        <v>—</v>
      </c>
      <c r="P25" s="78">
        <f t="shared" si="8"/>
        <v>18</v>
      </c>
      <c r="Q25" s="78" t="str">
        <f t="shared" si="9"/>
        <v>—</v>
      </c>
      <c r="R25" s="165" t="e">
        <f t="shared" si="6"/>
        <v>#VALUE!</v>
      </c>
      <c r="S25" s="166">
        <f t="shared" si="7"/>
        <v>4.238776022071733</v>
      </c>
      <c r="T25" s="167"/>
    </row>
    <row r="26" spans="2:20" ht="12.75">
      <c r="B26" s="61">
        <v>3012</v>
      </c>
      <c r="C26" s="62" t="s">
        <v>307</v>
      </c>
      <c r="D26" s="62" t="s">
        <v>49</v>
      </c>
      <c r="E26" s="63" t="s">
        <v>308</v>
      </c>
      <c r="F26" s="74">
        <v>0</v>
      </c>
      <c r="G26" s="75" t="s">
        <v>116</v>
      </c>
      <c r="H26" s="69">
        <f t="shared" si="0"/>
        <v>120</v>
      </c>
      <c r="I26" s="70">
        <f t="shared" si="1"/>
        <v>120</v>
      </c>
      <c r="J26" s="76">
        <v>0</v>
      </c>
      <c r="K26" s="75">
        <v>45.84</v>
      </c>
      <c r="L26" s="69">
        <f t="shared" si="2"/>
        <v>5.840000000000003</v>
      </c>
      <c r="M26" s="70">
        <f t="shared" si="3"/>
        <v>5.840000000000003</v>
      </c>
      <c r="N26" s="77">
        <f t="shared" si="4"/>
        <v>125.84</v>
      </c>
      <c r="O26" s="72" t="str">
        <f t="shared" si="5"/>
        <v>—</v>
      </c>
      <c r="P26" s="78">
        <f t="shared" si="8"/>
        <v>19</v>
      </c>
      <c r="Q26" s="78" t="str">
        <f t="shared" si="9"/>
        <v>—</v>
      </c>
      <c r="R26" s="165" t="e">
        <f t="shared" si="6"/>
        <v>#VALUE!</v>
      </c>
      <c r="S26" s="166">
        <f t="shared" si="7"/>
        <v>3.6867364746945896</v>
      </c>
      <c r="T26" s="167"/>
    </row>
    <row r="27" spans="2:20" ht="12.75">
      <c r="B27" s="61">
        <v>3015</v>
      </c>
      <c r="C27" s="62" t="s">
        <v>186</v>
      </c>
      <c r="D27" s="62" t="s">
        <v>47</v>
      </c>
      <c r="E27" s="63" t="s">
        <v>309</v>
      </c>
      <c r="F27" s="74">
        <v>0</v>
      </c>
      <c r="G27" s="75" t="s">
        <v>116</v>
      </c>
      <c r="H27" s="69">
        <f t="shared" si="0"/>
        <v>120</v>
      </c>
      <c r="I27" s="70">
        <f t="shared" si="1"/>
        <v>120</v>
      </c>
      <c r="J27" s="76">
        <v>0</v>
      </c>
      <c r="K27" s="75">
        <v>46.35</v>
      </c>
      <c r="L27" s="69">
        <f t="shared" si="2"/>
        <v>6.350000000000001</v>
      </c>
      <c r="M27" s="70">
        <f t="shared" si="3"/>
        <v>6.350000000000001</v>
      </c>
      <c r="N27" s="77">
        <f t="shared" si="4"/>
        <v>126.35</v>
      </c>
      <c r="O27" s="72" t="str">
        <f t="shared" si="5"/>
        <v>—</v>
      </c>
      <c r="P27" s="78">
        <f t="shared" si="8"/>
        <v>20</v>
      </c>
      <c r="Q27" s="78" t="str">
        <f t="shared" si="9"/>
        <v>—</v>
      </c>
      <c r="R27" s="165" t="e">
        <f t="shared" si="6"/>
        <v>#VALUE!</v>
      </c>
      <c r="S27" s="166">
        <f t="shared" si="7"/>
        <v>3.646170442286947</v>
      </c>
      <c r="T27" s="167"/>
    </row>
    <row r="28" spans="2:20" ht="12.75">
      <c r="B28" s="61">
        <v>3021</v>
      </c>
      <c r="C28" s="62" t="s">
        <v>281</v>
      </c>
      <c r="D28" s="62" t="s">
        <v>54</v>
      </c>
      <c r="E28" s="63" t="s">
        <v>310</v>
      </c>
      <c r="F28" s="74">
        <v>10</v>
      </c>
      <c r="G28" s="75">
        <v>64.34</v>
      </c>
      <c r="H28" s="69">
        <f t="shared" si="0"/>
        <v>120</v>
      </c>
      <c r="I28" s="70">
        <f t="shared" si="1"/>
        <v>120</v>
      </c>
      <c r="J28" s="76">
        <v>0</v>
      </c>
      <c r="K28" s="75">
        <v>49.59</v>
      </c>
      <c r="L28" s="69">
        <f t="shared" si="2"/>
        <v>9.590000000000003</v>
      </c>
      <c r="M28" s="70">
        <f t="shared" si="3"/>
        <v>9.590000000000003</v>
      </c>
      <c r="N28" s="77">
        <f t="shared" si="4"/>
        <v>129.59</v>
      </c>
      <c r="O28" s="72" t="str">
        <f t="shared" si="5"/>
        <v>—</v>
      </c>
      <c r="P28" s="78">
        <f t="shared" si="8"/>
        <v>21</v>
      </c>
      <c r="Q28" s="78" t="str">
        <f t="shared" si="9"/>
        <v>—</v>
      </c>
      <c r="R28" s="165">
        <f t="shared" si="6"/>
        <v>2.4401616412806963</v>
      </c>
      <c r="S28" s="166">
        <f t="shared" si="7"/>
        <v>3.4079451502319014</v>
      </c>
      <c r="T28" s="167"/>
    </row>
    <row r="29" spans="2:20" ht="12.75">
      <c r="B29" s="61">
        <v>3022</v>
      </c>
      <c r="C29" s="62" t="s">
        <v>311</v>
      </c>
      <c r="D29" s="62" t="s">
        <v>47</v>
      </c>
      <c r="E29" s="63" t="s">
        <v>312</v>
      </c>
      <c r="F29" s="74">
        <v>0</v>
      </c>
      <c r="G29" s="75" t="s">
        <v>116</v>
      </c>
      <c r="H29" s="69">
        <f t="shared" si="0"/>
        <v>120</v>
      </c>
      <c r="I29" s="70">
        <f t="shared" si="1"/>
        <v>120</v>
      </c>
      <c r="J29" s="76">
        <v>5</v>
      </c>
      <c r="K29" s="75">
        <v>44.72</v>
      </c>
      <c r="L29" s="69">
        <f t="shared" si="2"/>
        <v>4.719999999999999</v>
      </c>
      <c r="M29" s="70">
        <f t="shared" si="3"/>
        <v>9.719999999999999</v>
      </c>
      <c r="N29" s="77">
        <f t="shared" si="4"/>
        <v>129.72</v>
      </c>
      <c r="O29" s="72" t="str">
        <f t="shared" si="5"/>
        <v>—</v>
      </c>
      <c r="P29" s="78">
        <f t="shared" si="8"/>
        <v>22</v>
      </c>
      <c r="Q29" s="78" t="str">
        <f t="shared" si="9"/>
        <v>—</v>
      </c>
      <c r="R29" s="165" t="e">
        <f t="shared" si="6"/>
        <v>#VALUE!</v>
      </c>
      <c r="S29" s="166">
        <f t="shared" si="7"/>
        <v>3.7790697674418605</v>
      </c>
      <c r="T29" s="167"/>
    </row>
    <row r="30" spans="2:20" ht="12.75">
      <c r="B30" s="61">
        <v>3001</v>
      </c>
      <c r="C30" s="62" t="s">
        <v>313</v>
      </c>
      <c r="D30" s="62" t="s">
        <v>53</v>
      </c>
      <c r="E30" s="63" t="s">
        <v>314</v>
      </c>
      <c r="F30" s="74">
        <v>0</v>
      </c>
      <c r="G30" s="75" t="s">
        <v>116</v>
      </c>
      <c r="H30" s="69">
        <f t="shared" si="0"/>
        <v>120</v>
      </c>
      <c r="I30" s="70">
        <f t="shared" si="1"/>
        <v>120</v>
      </c>
      <c r="J30" s="76">
        <v>0</v>
      </c>
      <c r="K30" s="75">
        <v>52.25</v>
      </c>
      <c r="L30" s="69">
        <f t="shared" si="2"/>
        <v>12.25</v>
      </c>
      <c r="M30" s="70">
        <f t="shared" si="3"/>
        <v>12.25</v>
      </c>
      <c r="N30" s="77">
        <f t="shared" si="4"/>
        <v>132.25</v>
      </c>
      <c r="O30" s="72" t="str">
        <f t="shared" si="5"/>
        <v>—</v>
      </c>
      <c r="P30" s="78">
        <f t="shared" si="8"/>
        <v>23</v>
      </c>
      <c r="Q30" s="78" t="str">
        <f t="shared" si="9"/>
        <v>—</v>
      </c>
      <c r="R30" s="165" t="e">
        <f t="shared" si="6"/>
        <v>#VALUE!</v>
      </c>
      <c r="S30" s="166">
        <f t="shared" si="7"/>
        <v>3.2344497607655502</v>
      </c>
      <c r="T30" s="167"/>
    </row>
    <row r="31" spans="2:20" ht="12.75">
      <c r="B31" s="61">
        <v>3002</v>
      </c>
      <c r="C31" s="62" t="s">
        <v>304</v>
      </c>
      <c r="D31" s="62" t="s">
        <v>54</v>
      </c>
      <c r="E31" s="63" t="s">
        <v>315</v>
      </c>
      <c r="F31" s="74">
        <v>0</v>
      </c>
      <c r="G31" s="75" t="s">
        <v>132</v>
      </c>
      <c r="H31" s="69">
        <f t="shared" si="0"/>
        <v>120</v>
      </c>
      <c r="I31" s="70">
        <f t="shared" si="1"/>
        <v>120</v>
      </c>
      <c r="J31" s="76">
        <v>0</v>
      </c>
      <c r="K31" s="75" t="s">
        <v>132</v>
      </c>
      <c r="L31" s="69">
        <f t="shared" si="2"/>
        <v>100</v>
      </c>
      <c r="M31" s="70">
        <f t="shared" si="3"/>
        <v>100</v>
      </c>
      <c r="N31" s="77">
        <f t="shared" si="4"/>
        <v>220</v>
      </c>
      <c r="O31" s="72" t="str">
        <f t="shared" si="5"/>
        <v>—</v>
      </c>
      <c r="P31" s="78">
        <f t="shared" si="8"/>
        <v>24</v>
      </c>
      <c r="Q31" s="78" t="str">
        <f t="shared" si="9"/>
        <v>—</v>
      </c>
      <c r="R31" s="165" t="e">
        <f t="shared" si="6"/>
        <v>#VALUE!</v>
      </c>
      <c r="S31" s="166" t="e">
        <f t="shared" si="7"/>
        <v>#VALUE!</v>
      </c>
      <c r="T31" s="167"/>
    </row>
    <row r="32" spans="2:20" ht="13.5" thickBot="1">
      <c r="B32" s="79"/>
      <c r="C32" s="80"/>
      <c r="D32" s="80"/>
      <c r="E32" s="81"/>
      <c r="F32" s="82"/>
      <c r="G32" s="80"/>
      <c r="H32" s="80"/>
      <c r="I32" s="83"/>
      <c r="J32" s="82"/>
      <c r="K32" s="80"/>
      <c r="L32" s="80"/>
      <c r="M32" s="83"/>
      <c r="N32" s="84"/>
      <c r="O32" s="81"/>
      <c r="P32" s="85"/>
      <c r="Q32" s="85"/>
      <c r="R32" s="168"/>
      <c r="S32" s="169"/>
      <c r="T32" s="85"/>
    </row>
  </sheetData>
  <sheetProtection/>
  <mergeCells count="13">
    <mergeCell ref="B6:B7"/>
    <mergeCell ref="C6:C7"/>
    <mergeCell ref="D6:D7"/>
    <mergeCell ref="E6:E7"/>
    <mergeCell ref="F6:I6"/>
    <mergeCell ref="J6:M6"/>
    <mergeCell ref="T6:T7"/>
    <mergeCell ref="N6:N7"/>
    <mergeCell ref="O6:O7"/>
    <mergeCell ref="P6:P7"/>
    <mergeCell ref="Q6:Q7"/>
    <mergeCell ref="R6:R7"/>
    <mergeCell ref="S6:S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29"/>
  <sheetViews>
    <sheetView zoomScalePageLayoutView="0" workbookViewId="0" topLeftCell="A2">
      <selection activeCell="E10" sqref="E10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8.875" style="38" bestFit="1" customWidth="1"/>
    <col min="5" max="5" width="34.625" style="38" bestFit="1" customWidth="1"/>
    <col min="6" max="9" width="8.75390625" style="38" customWidth="1"/>
    <col min="10" max="10" width="6.75390625" style="38" customWidth="1"/>
    <col min="11" max="11" width="9.625" style="38" customWidth="1"/>
    <col min="12" max="12" width="9.125" style="38" customWidth="1"/>
    <col min="13" max="13" width="12.625" style="38" bestFit="1" customWidth="1"/>
    <col min="14" max="16384" width="9.125" style="38" customWidth="1"/>
  </cols>
  <sheetData>
    <row r="1" ht="5.25" customHeight="1"/>
    <row r="2" spans="2:11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">
        <v>5</v>
      </c>
      <c r="E3" s="44"/>
    </row>
    <row r="4" spans="2:9" s="37" customFormat="1" ht="12.75">
      <c r="B4" s="45" t="s">
        <v>57</v>
      </c>
      <c r="E4" s="46"/>
      <c r="F4" s="47" t="s">
        <v>16</v>
      </c>
      <c r="G4" s="48">
        <v>171</v>
      </c>
      <c r="H4" s="48" t="s">
        <v>17</v>
      </c>
      <c r="I4" s="49">
        <v>41</v>
      </c>
    </row>
    <row r="5" spans="5:9" s="37" customFormat="1" ht="13.5" thickBot="1">
      <c r="E5" s="44"/>
      <c r="F5" s="51" t="s">
        <v>18</v>
      </c>
      <c r="G5" s="52">
        <v>4.2</v>
      </c>
      <c r="H5" s="52" t="s">
        <v>19</v>
      </c>
      <c r="I5" s="53">
        <v>62</v>
      </c>
    </row>
    <row r="6" spans="2:13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40</v>
      </c>
      <c r="G6" s="193"/>
      <c r="H6" s="193"/>
      <c r="I6" s="194"/>
      <c r="J6" s="174" t="s">
        <v>28</v>
      </c>
      <c r="K6" s="174" t="s">
        <v>28</v>
      </c>
      <c r="L6" s="181" t="s">
        <v>369</v>
      </c>
      <c r="M6" s="174" t="s">
        <v>371</v>
      </c>
    </row>
    <row r="7" spans="2:13" ht="23.2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180"/>
      <c r="K7" s="180"/>
      <c r="L7" s="182"/>
      <c r="M7" s="175"/>
    </row>
    <row r="8" spans="2:13" ht="12.75">
      <c r="B8" s="61">
        <v>6524</v>
      </c>
      <c r="C8" s="62" t="s">
        <v>61</v>
      </c>
      <c r="D8" s="62" t="s">
        <v>48</v>
      </c>
      <c r="E8" s="63" t="s">
        <v>62</v>
      </c>
      <c r="F8" s="64">
        <v>0</v>
      </c>
      <c r="G8" s="65">
        <v>37.21</v>
      </c>
      <c r="H8" s="66">
        <f aca="true" t="shared" si="0" ref="H8:H28">IF(OR(G8="снят",G8="н/я",G8&gt;I$5),120,IF(G8&gt;I$4,G8-I$4,0))</f>
        <v>0</v>
      </c>
      <c r="I8" s="67">
        <f aca="true" t="shared" si="1" ref="I8:I28">IF(H8=120,120,F8+H8)</f>
        <v>0</v>
      </c>
      <c r="J8" s="73">
        <v>1</v>
      </c>
      <c r="K8" s="73">
        <f>IF(OR(G8="снят",G8="н/я",G8&gt;I$5,G8=0),"—",1)</f>
        <v>1</v>
      </c>
      <c r="L8" s="162">
        <f aca="true" t="shared" si="2" ref="L8:L28">$G$4/G8</f>
        <v>4.595538833646869</v>
      </c>
      <c r="M8" s="164" t="s">
        <v>373</v>
      </c>
    </row>
    <row r="9" spans="2:13" ht="12.75">
      <c r="B9" s="61">
        <v>6532</v>
      </c>
      <c r="C9" s="62" t="s">
        <v>61</v>
      </c>
      <c r="D9" s="62" t="s">
        <v>48</v>
      </c>
      <c r="E9" s="63" t="s">
        <v>86</v>
      </c>
      <c r="F9" s="74">
        <v>0</v>
      </c>
      <c r="G9" s="75">
        <v>37.88</v>
      </c>
      <c r="H9" s="69">
        <f t="shared" si="0"/>
        <v>0</v>
      </c>
      <c r="I9" s="70">
        <f t="shared" si="1"/>
        <v>0</v>
      </c>
      <c r="J9" s="78">
        <f aca="true" t="shared" si="3" ref="J9:J28">J8+1</f>
        <v>2</v>
      </c>
      <c r="K9" s="78">
        <f aca="true" t="shared" si="4" ref="K9:K28">IF(OR(G9="снят",G9="н/я",G9&gt;I$5,G9=0),"—",K8+1)</f>
        <v>2</v>
      </c>
      <c r="L9" s="165">
        <f t="shared" si="2"/>
        <v>4.514255543822597</v>
      </c>
      <c r="M9" s="167" t="s">
        <v>373</v>
      </c>
    </row>
    <row r="10" spans="2:13" ht="12.75">
      <c r="B10" s="61">
        <v>6501</v>
      </c>
      <c r="C10" s="62" t="s">
        <v>63</v>
      </c>
      <c r="D10" s="62" t="s">
        <v>48</v>
      </c>
      <c r="E10" s="63" t="s">
        <v>64</v>
      </c>
      <c r="F10" s="74">
        <v>0</v>
      </c>
      <c r="G10" s="75">
        <v>39.47</v>
      </c>
      <c r="H10" s="69">
        <f t="shared" si="0"/>
        <v>0</v>
      </c>
      <c r="I10" s="70">
        <f t="shared" si="1"/>
        <v>0</v>
      </c>
      <c r="J10" s="78">
        <f t="shared" si="3"/>
        <v>3</v>
      </c>
      <c r="K10" s="78">
        <f t="shared" si="4"/>
        <v>3</v>
      </c>
      <c r="L10" s="165">
        <f t="shared" si="2"/>
        <v>4.332404357740056</v>
      </c>
      <c r="M10" s="167" t="s">
        <v>373</v>
      </c>
    </row>
    <row r="11" spans="2:13" ht="12.75">
      <c r="B11" s="61">
        <v>6527</v>
      </c>
      <c r="C11" s="62" t="s">
        <v>84</v>
      </c>
      <c r="D11" s="62" t="s">
        <v>47</v>
      </c>
      <c r="E11" s="63" t="s">
        <v>85</v>
      </c>
      <c r="F11" s="74">
        <v>0</v>
      </c>
      <c r="G11" s="75">
        <v>40.02</v>
      </c>
      <c r="H11" s="69">
        <f t="shared" si="0"/>
        <v>0</v>
      </c>
      <c r="I11" s="70">
        <f t="shared" si="1"/>
        <v>0</v>
      </c>
      <c r="J11" s="78">
        <f t="shared" si="3"/>
        <v>4</v>
      </c>
      <c r="K11" s="78">
        <f t="shared" si="4"/>
        <v>4</v>
      </c>
      <c r="L11" s="165">
        <f t="shared" si="2"/>
        <v>4.272863568215891</v>
      </c>
      <c r="M11" s="167" t="s">
        <v>373</v>
      </c>
    </row>
    <row r="12" spans="2:13" ht="12.75">
      <c r="B12" s="61">
        <v>6523</v>
      </c>
      <c r="C12" s="62" t="s">
        <v>65</v>
      </c>
      <c r="D12" s="62" t="s">
        <v>47</v>
      </c>
      <c r="E12" s="63" t="s">
        <v>75</v>
      </c>
      <c r="F12" s="74">
        <v>5</v>
      </c>
      <c r="G12" s="75">
        <v>37.47</v>
      </c>
      <c r="H12" s="69">
        <f t="shared" si="0"/>
        <v>0</v>
      </c>
      <c r="I12" s="70">
        <f t="shared" si="1"/>
        <v>5</v>
      </c>
      <c r="J12" s="78">
        <f t="shared" si="3"/>
        <v>5</v>
      </c>
      <c r="K12" s="78">
        <f t="shared" si="4"/>
        <v>5</v>
      </c>
      <c r="L12" s="165">
        <f t="shared" si="2"/>
        <v>4.563650920736589</v>
      </c>
      <c r="M12" s="167">
        <v>2</v>
      </c>
    </row>
    <row r="13" spans="2:13" ht="12.75">
      <c r="B13" s="61">
        <v>6514</v>
      </c>
      <c r="C13" s="62" t="s">
        <v>106</v>
      </c>
      <c r="D13" s="62" t="s">
        <v>55</v>
      </c>
      <c r="E13" s="63" t="s">
        <v>107</v>
      </c>
      <c r="F13" s="74">
        <v>5</v>
      </c>
      <c r="G13" s="75">
        <v>43.61</v>
      </c>
      <c r="H13" s="69">
        <f t="shared" si="0"/>
        <v>2.6099999999999994</v>
      </c>
      <c r="I13" s="70">
        <f t="shared" si="1"/>
        <v>7.609999999999999</v>
      </c>
      <c r="J13" s="78">
        <f t="shared" si="3"/>
        <v>6</v>
      </c>
      <c r="K13" s="78">
        <f t="shared" si="4"/>
        <v>6</v>
      </c>
      <c r="L13" s="165">
        <f t="shared" si="2"/>
        <v>3.9211190094015134</v>
      </c>
      <c r="M13" s="167">
        <v>2</v>
      </c>
    </row>
    <row r="14" spans="2:13" ht="12.75">
      <c r="B14" s="61">
        <v>6522</v>
      </c>
      <c r="C14" s="62" t="s">
        <v>82</v>
      </c>
      <c r="D14" s="62" t="s">
        <v>48</v>
      </c>
      <c r="E14" s="63" t="s">
        <v>83</v>
      </c>
      <c r="F14" s="74">
        <v>0</v>
      </c>
      <c r="G14" s="75">
        <v>49.29</v>
      </c>
      <c r="H14" s="69">
        <f t="shared" si="0"/>
        <v>8.29</v>
      </c>
      <c r="I14" s="70">
        <f t="shared" si="1"/>
        <v>8.29</v>
      </c>
      <c r="J14" s="78">
        <f t="shared" si="3"/>
        <v>7</v>
      </c>
      <c r="K14" s="78">
        <f t="shared" si="4"/>
        <v>7</v>
      </c>
      <c r="L14" s="165">
        <f t="shared" si="2"/>
        <v>3.4692635423006695</v>
      </c>
      <c r="M14" s="167">
        <v>2</v>
      </c>
    </row>
    <row r="15" spans="2:13" ht="12.75">
      <c r="B15" s="61">
        <v>6506</v>
      </c>
      <c r="C15" s="62" t="s">
        <v>71</v>
      </c>
      <c r="D15" s="62" t="s">
        <v>50</v>
      </c>
      <c r="E15" s="63" t="s">
        <v>72</v>
      </c>
      <c r="F15" s="74">
        <v>5</v>
      </c>
      <c r="G15" s="75">
        <v>44.84</v>
      </c>
      <c r="H15" s="69">
        <f t="shared" si="0"/>
        <v>3.8400000000000034</v>
      </c>
      <c r="I15" s="70">
        <f t="shared" si="1"/>
        <v>8.840000000000003</v>
      </c>
      <c r="J15" s="78">
        <f t="shared" si="3"/>
        <v>8</v>
      </c>
      <c r="K15" s="78">
        <f t="shared" si="4"/>
        <v>8</v>
      </c>
      <c r="L15" s="165">
        <f t="shared" si="2"/>
        <v>3.813559322033898</v>
      </c>
      <c r="M15" s="167">
        <v>2</v>
      </c>
    </row>
    <row r="16" spans="2:13" ht="12.75">
      <c r="B16" s="61">
        <v>6533</v>
      </c>
      <c r="C16" s="62" t="s">
        <v>73</v>
      </c>
      <c r="D16" s="62" t="s">
        <v>48</v>
      </c>
      <c r="E16" s="63" t="s">
        <v>74</v>
      </c>
      <c r="F16" s="74">
        <v>10</v>
      </c>
      <c r="G16" s="75">
        <v>40.52</v>
      </c>
      <c r="H16" s="69">
        <f t="shared" si="0"/>
        <v>0</v>
      </c>
      <c r="I16" s="70">
        <f t="shared" si="1"/>
        <v>10</v>
      </c>
      <c r="J16" s="78">
        <f t="shared" si="3"/>
        <v>9</v>
      </c>
      <c r="K16" s="78">
        <f t="shared" si="4"/>
        <v>9</v>
      </c>
      <c r="L16" s="165">
        <f t="shared" si="2"/>
        <v>4.220138203356367</v>
      </c>
      <c r="M16" s="167">
        <v>3</v>
      </c>
    </row>
    <row r="17" spans="2:13" ht="12.75">
      <c r="B17" s="61">
        <v>6518</v>
      </c>
      <c r="C17" s="62" t="s">
        <v>123</v>
      </c>
      <c r="D17" s="62" t="s">
        <v>54</v>
      </c>
      <c r="E17" s="63" t="s">
        <v>124</v>
      </c>
      <c r="F17" s="74">
        <v>0</v>
      </c>
      <c r="G17" s="75">
        <v>52.02</v>
      </c>
      <c r="H17" s="69">
        <f t="shared" si="0"/>
        <v>11.020000000000003</v>
      </c>
      <c r="I17" s="70">
        <f t="shared" si="1"/>
        <v>11.020000000000003</v>
      </c>
      <c r="J17" s="78">
        <f t="shared" si="3"/>
        <v>10</v>
      </c>
      <c r="K17" s="78">
        <f t="shared" si="4"/>
        <v>10</v>
      </c>
      <c r="L17" s="165">
        <f t="shared" si="2"/>
        <v>3.2871972318339098</v>
      </c>
      <c r="M17" s="167">
        <v>3</v>
      </c>
    </row>
    <row r="18" spans="2:13" ht="12.75">
      <c r="B18" s="61">
        <v>6505</v>
      </c>
      <c r="C18" s="62" t="s">
        <v>58</v>
      </c>
      <c r="D18" s="62" t="s">
        <v>47</v>
      </c>
      <c r="E18" s="63" t="s">
        <v>60</v>
      </c>
      <c r="F18" s="74">
        <v>0</v>
      </c>
      <c r="G18" s="75" t="s">
        <v>116</v>
      </c>
      <c r="H18" s="69">
        <f t="shared" si="0"/>
        <v>120</v>
      </c>
      <c r="I18" s="70">
        <f t="shared" si="1"/>
        <v>120</v>
      </c>
      <c r="J18" s="78">
        <f t="shared" si="3"/>
        <v>11</v>
      </c>
      <c r="K18" s="78" t="str">
        <f t="shared" si="4"/>
        <v>—</v>
      </c>
      <c r="L18" s="165" t="e">
        <f t="shared" si="2"/>
        <v>#VALUE!</v>
      </c>
      <c r="M18" s="167"/>
    </row>
    <row r="19" spans="2:13" ht="12.75">
      <c r="B19" s="61">
        <v>6507</v>
      </c>
      <c r="C19" s="62" t="s">
        <v>80</v>
      </c>
      <c r="D19" s="62" t="s">
        <v>51</v>
      </c>
      <c r="E19" s="63" t="s">
        <v>81</v>
      </c>
      <c r="F19" s="74">
        <v>0</v>
      </c>
      <c r="G19" s="75" t="s">
        <v>116</v>
      </c>
      <c r="H19" s="69">
        <f t="shared" si="0"/>
        <v>120</v>
      </c>
      <c r="I19" s="70">
        <f t="shared" si="1"/>
        <v>120</v>
      </c>
      <c r="J19" s="78">
        <f t="shared" si="3"/>
        <v>12</v>
      </c>
      <c r="K19" s="78" t="str">
        <f t="shared" si="4"/>
        <v>—</v>
      </c>
      <c r="L19" s="165" t="e">
        <f t="shared" si="2"/>
        <v>#VALUE!</v>
      </c>
      <c r="M19" s="167"/>
    </row>
    <row r="20" spans="2:13" ht="12.75">
      <c r="B20" s="61">
        <v>6508</v>
      </c>
      <c r="C20" s="62" t="s">
        <v>78</v>
      </c>
      <c r="D20" s="62" t="s">
        <v>47</v>
      </c>
      <c r="E20" s="63" t="s">
        <v>79</v>
      </c>
      <c r="F20" s="74">
        <v>0</v>
      </c>
      <c r="G20" s="75" t="s">
        <v>116</v>
      </c>
      <c r="H20" s="69">
        <f t="shared" si="0"/>
        <v>120</v>
      </c>
      <c r="I20" s="70">
        <f t="shared" si="1"/>
        <v>120</v>
      </c>
      <c r="J20" s="78">
        <f t="shared" si="3"/>
        <v>13</v>
      </c>
      <c r="K20" s="78" t="str">
        <f t="shared" si="4"/>
        <v>—</v>
      </c>
      <c r="L20" s="165" t="e">
        <f t="shared" si="2"/>
        <v>#VALUE!</v>
      </c>
      <c r="M20" s="167"/>
    </row>
    <row r="21" spans="2:13" ht="12.75">
      <c r="B21" s="61">
        <v>6510</v>
      </c>
      <c r="C21" s="62" t="s">
        <v>99</v>
      </c>
      <c r="D21" s="62" t="s">
        <v>49</v>
      </c>
      <c r="E21" s="63" t="s">
        <v>129</v>
      </c>
      <c r="F21" s="74">
        <v>0</v>
      </c>
      <c r="G21" s="75" t="s">
        <v>116</v>
      </c>
      <c r="H21" s="69">
        <f t="shared" si="0"/>
        <v>120</v>
      </c>
      <c r="I21" s="70">
        <f t="shared" si="1"/>
        <v>120</v>
      </c>
      <c r="J21" s="78">
        <f t="shared" si="3"/>
        <v>14</v>
      </c>
      <c r="K21" s="78" t="str">
        <f t="shared" si="4"/>
        <v>—</v>
      </c>
      <c r="L21" s="165" t="e">
        <f t="shared" si="2"/>
        <v>#VALUE!</v>
      </c>
      <c r="M21" s="167"/>
    </row>
    <row r="22" spans="2:13" ht="12.75">
      <c r="B22" s="61">
        <v>6511</v>
      </c>
      <c r="C22" s="62" t="s">
        <v>87</v>
      </c>
      <c r="D22" s="62" t="s">
        <v>52</v>
      </c>
      <c r="E22" s="63" t="s">
        <v>88</v>
      </c>
      <c r="F22" s="74">
        <v>0</v>
      </c>
      <c r="G22" s="75" t="s">
        <v>116</v>
      </c>
      <c r="H22" s="69">
        <f t="shared" si="0"/>
        <v>120</v>
      </c>
      <c r="I22" s="70">
        <f t="shared" si="1"/>
        <v>120</v>
      </c>
      <c r="J22" s="78">
        <f t="shared" si="3"/>
        <v>15</v>
      </c>
      <c r="K22" s="78" t="str">
        <f t="shared" si="4"/>
        <v>—</v>
      </c>
      <c r="L22" s="165" t="e">
        <f t="shared" si="2"/>
        <v>#VALUE!</v>
      </c>
      <c r="M22" s="167"/>
    </row>
    <row r="23" spans="2:13" ht="12.75">
      <c r="B23" s="61">
        <v>6512</v>
      </c>
      <c r="C23" s="62" t="s">
        <v>76</v>
      </c>
      <c r="D23" s="62" t="s">
        <v>48</v>
      </c>
      <c r="E23" s="63" t="s">
        <v>77</v>
      </c>
      <c r="F23" s="74">
        <v>0</v>
      </c>
      <c r="G23" s="75" t="s">
        <v>116</v>
      </c>
      <c r="H23" s="69">
        <f t="shared" si="0"/>
        <v>120</v>
      </c>
      <c r="I23" s="70">
        <f t="shared" si="1"/>
        <v>120</v>
      </c>
      <c r="J23" s="78">
        <f t="shared" si="3"/>
        <v>16</v>
      </c>
      <c r="K23" s="78" t="str">
        <f t="shared" si="4"/>
        <v>—</v>
      </c>
      <c r="L23" s="165" t="e">
        <f t="shared" si="2"/>
        <v>#VALUE!</v>
      </c>
      <c r="M23" s="167"/>
    </row>
    <row r="24" spans="2:13" ht="12.75">
      <c r="B24" s="61">
        <v>6513</v>
      </c>
      <c r="C24" s="62" t="s">
        <v>65</v>
      </c>
      <c r="D24" s="62" t="s">
        <v>47</v>
      </c>
      <c r="E24" s="63" t="s">
        <v>66</v>
      </c>
      <c r="F24" s="74">
        <v>0</v>
      </c>
      <c r="G24" s="75" t="s">
        <v>116</v>
      </c>
      <c r="H24" s="69">
        <f t="shared" si="0"/>
        <v>120</v>
      </c>
      <c r="I24" s="70">
        <f t="shared" si="1"/>
        <v>120</v>
      </c>
      <c r="J24" s="78">
        <f t="shared" si="3"/>
        <v>17</v>
      </c>
      <c r="K24" s="78" t="str">
        <f t="shared" si="4"/>
        <v>—</v>
      </c>
      <c r="L24" s="165" t="e">
        <f t="shared" si="2"/>
        <v>#VALUE!</v>
      </c>
      <c r="M24" s="167"/>
    </row>
    <row r="25" spans="2:13" ht="12.75">
      <c r="B25" s="61">
        <v>6526</v>
      </c>
      <c r="C25" s="62" t="s">
        <v>69</v>
      </c>
      <c r="D25" s="62" t="s">
        <v>49</v>
      </c>
      <c r="E25" s="63" t="s">
        <v>70</v>
      </c>
      <c r="F25" s="74">
        <v>0</v>
      </c>
      <c r="G25" s="75" t="s">
        <v>116</v>
      </c>
      <c r="H25" s="69">
        <f t="shared" si="0"/>
        <v>120</v>
      </c>
      <c r="I25" s="70">
        <f t="shared" si="1"/>
        <v>120</v>
      </c>
      <c r="J25" s="78">
        <f t="shared" si="3"/>
        <v>18</v>
      </c>
      <c r="K25" s="78" t="str">
        <f t="shared" si="4"/>
        <v>—</v>
      </c>
      <c r="L25" s="165" t="e">
        <f t="shared" si="2"/>
        <v>#VALUE!</v>
      </c>
      <c r="M25" s="167"/>
    </row>
    <row r="26" spans="2:13" ht="12.75">
      <c r="B26" s="61">
        <v>6528</v>
      </c>
      <c r="C26" s="62" t="s">
        <v>67</v>
      </c>
      <c r="D26" s="62" t="s">
        <v>47</v>
      </c>
      <c r="E26" s="63" t="s">
        <v>68</v>
      </c>
      <c r="F26" s="74">
        <v>0</v>
      </c>
      <c r="G26" s="75" t="s">
        <v>116</v>
      </c>
      <c r="H26" s="69">
        <f t="shared" si="0"/>
        <v>120</v>
      </c>
      <c r="I26" s="70">
        <f t="shared" si="1"/>
        <v>120</v>
      </c>
      <c r="J26" s="78">
        <f t="shared" si="3"/>
        <v>19</v>
      </c>
      <c r="K26" s="78" t="str">
        <f t="shared" si="4"/>
        <v>—</v>
      </c>
      <c r="L26" s="165" t="e">
        <f t="shared" si="2"/>
        <v>#VALUE!</v>
      </c>
      <c r="M26" s="167"/>
    </row>
    <row r="27" spans="2:13" ht="12.75">
      <c r="B27" s="61">
        <v>6535</v>
      </c>
      <c r="C27" s="62" t="s">
        <v>103</v>
      </c>
      <c r="D27" s="62" t="s">
        <v>50</v>
      </c>
      <c r="E27" s="63" t="s">
        <v>104</v>
      </c>
      <c r="F27" s="74">
        <v>0</v>
      </c>
      <c r="G27" s="75" t="s">
        <v>116</v>
      </c>
      <c r="H27" s="69">
        <f t="shared" si="0"/>
        <v>120</v>
      </c>
      <c r="I27" s="70">
        <f t="shared" si="1"/>
        <v>120</v>
      </c>
      <c r="J27" s="78">
        <f t="shared" si="3"/>
        <v>20</v>
      </c>
      <c r="K27" s="78" t="str">
        <f t="shared" si="4"/>
        <v>—</v>
      </c>
      <c r="L27" s="165" t="e">
        <f t="shared" si="2"/>
        <v>#VALUE!</v>
      </c>
      <c r="M27" s="167"/>
    </row>
    <row r="28" spans="2:13" ht="12.75">
      <c r="B28" s="61">
        <v>6538</v>
      </c>
      <c r="C28" s="62" t="s">
        <v>58</v>
      </c>
      <c r="D28" s="62" t="s">
        <v>47</v>
      </c>
      <c r="E28" s="63" t="s">
        <v>59</v>
      </c>
      <c r="F28" s="74">
        <v>0</v>
      </c>
      <c r="G28" s="75" t="s">
        <v>116</v>
      </c>
      <c r="H28" s="69">
        <f t="shared" si="0"/>
        <v>120</v>
      </c>
      <c r="I28" s="70">
        <f t="shared" si="1"/>
        <v>120</v>
      </c>
      <c r="J28" s="78">
        <f t="shared" si="3"/>
        <v>21</v>
      </c>
      <c r="K28" s="78" t="str">
        <f t="shared" si="4"/>
        <v>—</v>
      </c>
      <c r="L28" s="165" t="e">
        <f t="shared" si="2"/>
        <v>#VALUE!</v>
      </c>
      <c r="M28" s="167"/>
    </row>
    <row r="29" spans="2:13" ht="13.5" thickBot="1">
      <c r="B29" s="79"/>
      <c r="C29" s="80"/>
      <c r="D29" s="80"/>
      <c r="E29" s="81"/>
      <c r="F29" s="82"/>
      <c r="G29" s="80"/>
      <c r="H29" s="80"/>
      <c r="I29" s="83"/>
      <c r="J29" s="85"/>
      <c r="K29" s="85"/>
      <c r="L29" s="168"/>
      <c r="M29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27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75390625" style="38" bestFit="1" customWidth="1"/>
    <col min="4" max="4" width="18.875" style="38" bestFit="1" customWidth="1"/>
    <col min="5" max="5" width="32.00390625" style="38" bestFit="1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133</v>
      </c>
      <c r="E4" s="46"/>
      <c r="F4" s="47" t="s">
        <v>16</v>
      </c>
      <c r="G4" s="48">
        <v>171</v>
      </c>
      <c r="H4" s="48" t="s">
        <v>17</v>
      </c>
      <c r="I4" s="49">
        <v>41</v>
      </c>
    </row>
    <row r="5" spans="5:9" s="37" customFormat="1" ht="13.5" thickBot="1">
      <c r="E5" s="44"/>
      <c r="F5" s="51" t="s">
        <v>18</v>
      </c>
      <c r="G5" s="52">
        <v>4.2</v>
      </c>
      <c r="H5" s="52" t="s">
        <v>19</v>
      </c>
      <c r="I5" s="53">
        <v>62</v>
      </c>
    </row>
    <row r="6" spans="2:13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40</v>
      </c>
      <c r="G6" s="193"/>
      <c r="H6" s="193"/>
      <c r="I6" s="194"/>
      <c r="J6" s="174" t="s">
        <v>28</v>
      </c>
      <c r="K6" s="174" t="s">
        <v>28</v>
      </c>
      <c r="L6" s="181" t="s">
        <v>369</v>
      </c>
      <c r="M6" s="174" t="s">
        <v>371</v>
      </c>
    </row>
    <row r="7" spans="2:13" ht="23.2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180"/>
      <c r="K7" s="180"/>
      <c r="L7" s="182"/>
      <c r="M7" s="175"/>
    </row>
    <row r="8" spans="2:13" ht="12.75">
      <c r="B8" s="61">
        <v>5520</v>
      </c>
      <c r="C8" s="62" t="s">
        <v>142</v>
      </c>
      <c r="D8" s="62" t="s">
        <v>48</v>
      </c>
      <c r="E8" s="63" t="s">
        <v>143</v>
      </c>
      <c r="F8" s="64">
        <v>0</v>
      </c>
      <c r="G8" s="65">
        <v>34.68</v>
      </c>
      <c r="H8" s="66">
        <f aca="true" t="shared" si="0" ref="H8:H26">IF(OR(G8="снят",G8="н/я",G8&gt;I$5),120,IF(G8&gt;I$4,G8-I$4,0))</f>
        <v>0</v>
      </c>
      <c r="I8" s="67">
        <f aca="true" t="shared" si="1" ref="I8:I26">IF(H8=120,120,F8+H8)</f>
        <v>0</v>
      </c>
      <c r="J8" s="73">
        <v>1</v>
      </c>
      <c r="K8" s="73">
        <f>IF(OR(G8="снят",G8="н/я",G8&gt;I$5,G8=0),"—",1)</f>
        <v>1</v>
      </c>
      <c r="L8" s="162">
        <f aca="true" t="shared" si="2" ref="L8:L26">$G$4/G8</f>
        <v>4.930795847750865</v>
      </c>
      <c r="M8" s="164" t="s">
        <v>373</v>
      </c>
    </row>
    <row r="9" spans="2:13" ht="12.75">
      <c r="B9" s="61">
        <v>5509</v>
      </c>
      <c r="C9" s="62" t="s">
        <v>144</v>
      </c>
      <c r="D9" s="62" t="s">
        <v>47</v>
      </c>
      <c r="E9" s="63" t="s">
        <v>145</v>
      </c>
      <c r="F9" s="74">
        <v>0</v>
      </c>
      <c r="G9" s="75">
        <v>37.86</v>
      </c>
      <c r="H9" s="69">
        <f t="shared" si="0"/>
        <v>0</v>
      </c>
      <c r="I9" s="70">
        <f t="shared" si="1"/>
        <v>0</v>
      </c>
      <c r="J9" s="78">
        <f aca="true" t="shared" si="3" ref="J9:J26">J8+1</f>
        <v>2</v>
      </c>
      <c r="K9" s="78">
        <f aca="true" t="shared" si="4" ref="K9:K26">IF(OR(G9="снят",G9="н/я",G9&gt;I$5,G9=0),"—",K8+1)</f>
        <v>2</v>
      </c>
      <c r="L9" s="165">
        <f t="shared" si="2"/>
        <v>4.516640253565769</v>
      </c>
      <c r="M9" s="167" t="s">
        <v>373</v>
      </c>
    </row>
    <row r="10" spans="2:13" ht="12.75">
      <c r="B10" s="61">
        <v>5504</v>
      </c>
      <c r="C10" s="62" t="s">
        <v>106</v>
      </c>
      <c r="D10" s="62" t="s">
        <v>55</v>
      </c>
      <c r="E10" s="63" t="s">
        <v>156</v>
      </c>
      <c r="F10" s="74">
        <v>0</v>
      </c>
      <c r="G10" s="75">
        <v>38.95</v>
      </c>
      <c r="H10" s="69">
        <f t="shared" si="0"/>
        <v>0</v>
      </c>
      <c r="I10" s="70">
        <f t="shared" si="1"/>
        <v>0</v>
      </c>
      <c r="J10" s="78">
        <f t="shared" si="3"/>
        <v>3</v>
      </c>
      <c r="K10" s="78">
        <f t="shared" si="4"/>
        <v>3</v>
      </c>
      <c r="L10" s="165">
        <f t="shared" si="2"/>
        <v>4.390243902439024</v>
      </c>
      <c r="M10" s="167" t="s">
        <v>373</v>
      </c>
    </row>
    <row r="11" spans="2:13" ht="12.75">
      <c r="B11" s="61">
        <v>5541</v>
      </c>
      <c r="C11" s="62" t="s">
        <v>134</v>
      </c>
      <c r="D11" s="62" t="s">
        <v>48</v>
      </c>
      <c r="E11" s="63" t="s">
        <v>149</v>
      </c>
      <c r="F11" s="74">
        <v>0</v>
      </c>
      <c r="G11" s="75">
        <v>39.84</v>
      </c>
      <c r="H11" s="69">
        <f t="shared" si="0"/>
        <v>0</v>
      </c>
      <c r="I11" s="70">
        <f t="shared" si="1"/>
        <v>0</v>
      </c>
      <c r="J11" s="78">
        <f t="shared" si="3"/>
        <v>4</v>
      </c>
      <c r="K11" s="78">
        <f t="shared" si="4"/>
        <v>4</v>
      </c>
      <c r="L11" s="165">
        <f t="shared" si="2"/>
        <v>4.292168674698795</v>
      </c>
      <c r="M11" s="167" t="s">
        <v>373</v>
      </c>
    </row>
    <row r="12" spans="2:13" ht="12.75">
      <c r="B12" s="61">
        <v>5515</v>
      </c>
      <c r="C12" s="62" t="s">
        <v>161</v>
      </c>
      <c r="D12" s="62" t="s">
        <v>48</v>
      </c>
      <c r="E12" s="63" t="s">
        <v>162</v>
      </c>
      <c r="F12" s="74">
        <v>0</v>
      </c>
      <c r="G12" s="75">
        <v>40.12</v>
      </c>
      <c r="H12" s="69">
        <f t="shared" si="0"/>
        <v>0</v>
      </c>
      <c r="I12" s="70">
        <f t="shared" si="1"/>
        <v>0</v>
      </c>
      <c r="J12" s="78">
        <f t="shared" si="3"/>
        <v>5</v>
      </c>
      <c r="K12" s="78">
        <f t="shared" si="4"/>
        <v>5</v>
      </c>
      <c r="L12" s="165">
        <f t="shared" si="2"/>
        <v>4.262213359920239</v>
      </c>
      <c r="M12" s="167" t="s">
        <v>373</v>
      </c>
    </row>
    <row r="13" spans="2:13" ht="12.75">
      <c r="B13" s="61">
        <v>5540</v>
      </c>
      <c r="C13" s="62" t="s">
        <v>152</v>
      </c>
      <c r="D13" s="62" t="s">
        <v>52</v>
      </c>
      <c r="E13" s="63" t="s">
        <v>153</v>
      </c>
      <c r="F13" s="74">
        <v>0</v>
      </c>
      <c r="G13" s="75">
        <v>40.37</v>
      </c>
      <c r="H13" s="69">
        <f t="shared" si="0"/>
        <v>0</v>
      </c>
      <c r="I13" s="70">
        <f t="shared" si="1"/>
        <v>0</v>
      </c>
      <c r="J13" s="78">
        <f t="shared" si="3"/>
        <v>6</v>
      </c>
      <c r="K13" s="78">
        <f t="shared" si="4"/>
        <v>6</v>
      </c>
      <c r="L13" s="165">
        <f t="shared" si="2"/>
        <v>4.235818677235571</v>
      </c>
      <c r="M13" s="167" t="s">
        <v>373</v>
      </c>
    </row>
    <row r="14" spans="2:13" ht="12.75">
      <c r="B14" s="61">
        <v>5536</v>
      </c>
      <c r="C14" s="62" t="s">
        <v>159</v>
      </c>
      <c r="D14" s="62" t="s">
        <v>47</v>
      </c>
      <c r="E14" s="63" t="s">
        <v>160</v>
      </c>
      <c r="F14" s="74">
        <v>0</v>
      </c>
      <c r="G14" s="75">
        <v>40.66</v>
      </c>
      <c r="H14" s="69">
        <f t="shared" si="0"/>
        <v>0</v>
      </c>
      <c r="I14" s="70">
        <f t="shared" si="1"/>
        <v>0</v>
      </c>
      <c r="J14" s="78">
        <f t="shared" si="3"/>
        <v>7</v>
      </c>
      <c r="K14" s="78">
        <f t="shared" si="4"/>
        <v>7</v>
      </c>
      <c r="L14" s="165">
        <f t="shared" si="2"/>
        <v>4.205607476635515</v>
      </c>
      <c r="M14" s="167" t="s">
        <v>373</v>
      </c>
    </row>
    <row r="15" spans="2:13" ht="12.75">
      <c r="B15" s="61">
        <v>5533</v>
      </c>
      <c r="C15" s="62" t="s">
        <v>71</v>
      </c>
      <c r="D15" s="62" t="s">
        <v>50</v>
      </c>
      <c r="E15" s="63" t="s">
        <v>146</v>
      </c>
      <c r="F15" s="74">
        <v>0</v>
      </c>
      <c r="G15" s="75">
        <v>41.73</v>
      </c>
      <c r="H15" s="69">
        <f t="shared" si="0"/>
        <v>0.7299999999999969</v>
      </c>
      <c r="I15" s="70">
        <f t="shared" si="1"/>
        <v>0.7299999999999969</v>
      </c>
      <c r="J15" s="78">
        <f t="shared" si="3"/>
        <v>8</v>
      </c>
      <c r="K15" s="78">
        <f t="shared" si="4"/>
        <v>8</v>
      </c>
      <c r="L15" s="165">
        <f t="shared" si="2"/>
        <v>4.097771387491014</v>
      </c>
      <c r="M15" s="167" t="s">
        <v>373</v>
      </c>
    </row>
    <row r="16" spans="2:13" ht="12.75">
      <c r="B16" s="61">
        <v>5521</v>
      </c>
      <c r="C16" s="62" t="s">
        <v>134</v>
      </c>
      <c r="D16" s="62" t="s">
        <v>48</v>
      </c>
      <c r="E16" s="63" t="s">
        <v>135</v>
      </c>
      <c r="F16" s="74">
        <v>5</v>
      </c>
      <c r="G16" s="75">
        <v>37.76</v>
      </c>
      <c r="H16" s="69">
        <f t="shared" si="0"/>
        <v>0</v>
      </c>
      <c r="I16" s="70">
        <f t="shared" si="1"/>
        <v>5</v>
      </c>
      <c r="J16" s="78">
        <f t="shared" si="3"/>
        <v>9</v>
      </c>
      <c r="K16" s="78">
        <f t="shared" si="4"/>
        <v>9</v>
      </c>
      <c r="L16" s="165">
        <f t="shared" si="2"/>
        <v>4.528601694915254</v>
      </c>
      <c r="M16" s="167">
        <v>2</v>
      </c>
    </row>
    <row r="17" spans="2:13" ht="12.75">
      <c r="B17" s="61">
        <v>5511</v>
      </c>
      <c r="C17" s="62" t="s">
        <v>157</v>
      </c>
      <c r="D17" s="62" t="s">
        <v>48</v>
      </c>
      <c r="E17" s="63" t="s">
        <v>158</v>
      </c>
      <c r="F17" s="74">
        <v>5</v>
      </c>
      <c r="G17" s="75">
        <v>41.37</v>
      </c>
      <c r="H17" s="69">
        <f t="shared" si="0"/>
        <v>0.36999999999999744</v>
      </c>
      <c r="I17" s="70">
        <f t="shared" si="1"/>
        <v>5.369999999999997</v>
      </c>
      <c r="J17" s="78">
        <f t="shared" si="3"/>
        <v>10</v>
      </c>
      <c r="K17" s="78">
        <f t="shared" si="4"/>
        <v>10</v>
      </c>
      <c r="L17" s="165">
        <f t="shared" si="2"/>
        <v>4.133430021754895</v>
      </c>
      <c r="M17" s="167">
        <v>2</v>
      </c>
    </row>
    <row r="18" spans="2:13" ht="12.75">
      <c r="B18" s="61">
        <v>5506</v>
      </c>
      <c r="C18" s="62" t="s">
        <v>123</v>
      </c>
      <c r="D18" s="62" t="s">
        <v>54</v>
      </c>
      <c r="E18" s="63" t="s">
        <v>141</v>
      </c>
      <c r="F18" s="74">
        <v>5</v>
      </c>
      <c r="G18" s="75">
        <v>45.45</v>
      </c>
      <c r="H18" s="69">
        <f t="shared" si="0"/>
        <v>4.450000000000003</v>
      </c>
      <c r="I18" s="70">
        <f t="shared" si="1"/>
        <v>9.450000000000003</v>
      </c>
      <c r="J18" s="78">
        <f t="shared" si="3"/>
        <v>11</v>
      </c>
      <c r="K18" s="78">
        <f t="shared" si="4"/>
        <v>11</v>
      </c>
      <c r="L18" s="165">
        <f t="shared" si="2"/>
        <v>3.762376237623762</v>
      </c>
      <c r="M18" s="167">
        <v>2</v>
      </c>
    </row>
    <row r="19" spans="2:13" ht="12.75">
      <c r="B19" s="61">
        <v>5524</v>
      </c>
      <c r="C19" s="62" t="s">
        <v>147</v>
      </c>
      <c r="D19" s="62" t="s">
        <v>54</v>
      </c>
      <c r="E19" s="63" t="s">
        <v>148</v>
      </c>
      <c r="F19" s="74">
        <v>10</v>
      </c>
      <c r="G19" s="75">
        <v>38.73</v>
      </c>
      <c r="H19" s="69">
        <f t="shared" si="0"/>
        <v>0</v>
      </c>
      <c r="I19" s="70">
        <f t="shared" si="1"/>
        <v>10</v>
      </c>
      <c r="J19" s="78">
        <f t="shared" si="3"/>
        <v>12</v>
      </c>
      <c r="K19" s="78">
        <f t="shared" si="4"/>
        <v>12</v>
      </c>
      <c r="L19" s="165">
        <f t="shared" si="2"/>
        <v>4.415182029434547</v>
      </c>
      <c r="M19" s="167">
        <v>3</v>
      </c>
    </row>
    <row r="20" spans="2:13" ht="12.75">
      <c r="B20" s="61">
        <v>5525</v>
      </c>
      <c r="C20" s="62" t="s">
        <v>138</v>
      </c>
      <c r="D20" s="62" t="s">
        <v>56</v>
      </c>
      <c r="E20" s="63" t="s">
        <v>139</v>
      </c>
      <c r="F20" s="74">
        <v>5</v>
      </c>
      <c r="G20" s="75">
        <v>46.51</v>
      </c>
      <c r="H20" s="69">
        <f t="shared" si="0"/>
        <v>5.509999999999998</v>
      </c>
      <c r="I20" s="70">
        <f t="shared" si="1"/>
        <v>10.509999999999998</v>
      </c>
      <c r="J20" s="78">
        <f t="shared" si="3"/>
        <v>13</v>
      </c>
      <c r="K20" s="78">
        <f t="shared" si="4"/>
        <v>13</v>
      </c>
      <c r="L20" s="165">
        <f t="shared" si="2"/>
        <v>3.6766286820038703</v>
      </c>
      <c r="M20" s="167">
        <v>2</v>
      </c>
    </row>
    <row r="21" spans="2:13" ht="12.75">
      <c r="B21" s="61">
        <v>5505</v>
      </c>
      <c r="C21" s="62" t="s">
        <v>198</v>
      </c>
      <c r="D21" s="62" t="s">
        <v>54</v>
      </c>
      <c r="E21" s="63" t="s">
        <v>199</v>
      </c>
      <c r="F21" s="74">
        <v>0</v>
      </c>
      <c r="G21" s="75" t="s">
        <v>116</v>
      </c>
      <c r="H21" s="69">
        <f t="shared" si="0"/>
        <v>120</v>
      </c>
      <c r="I21" s="70">
        <f t="shared" si="1"/>
        <v>120</v>
      </c>
      <c r="J21" s="78">
        <f t="shared" si="3"/>
        <v>14</v>
      </c>
      <c r="K21" s="78" t="str">
        <f t="shared" si="4"/>
        <v>—</v>
      </c>
      <c r="L21" s="165" t="e">
        <f t="shared" si="2"/>
        <v>#VALUE!</v>
      </c>
      <c r="M21" s="167"/>
    </row>
    <row r="22" spans="2:13" ht="12.75">
      <c r="B22" s="61">
        <v>5513</v>
      </c>
      <c r="C22" s="62" t="s">
        <v>136</v>
      </c>
      <c r="D22" s="62" t="s">
        <v>52</v>
      </c>
      <c r="E22" s="63" t="s">
        <v>137</v>
      </c>
      <c r="F22" s="74">
        <v>0</v>
      </c>
      <c r="G22" s="75" t="s">
        <v>116</v>
      </c>
      <c r="H22" s="69">
        <f t="shared" si="0"/>
        <v>120</v>
      </c>
      <c r="I22" s="70">
        <f t="shared" si="1"/>
        <v>120</v>
      </c>
      <c r="J22" s="78">
        <f t="shared" si="3"/>
        <v>15</v>
      </c>
      <c r="K22" s="78" t="str">
        <f t="shared" si="4"/>
        <v>—</v>
      </c>
      <c r="L22" s="165" t="e">
        <f t="shared" si="2"/>
        <v>#VALUE!</v>
      </c>
      <c r="M22" s="167"/>
    </row>
    <row r="23" spans="2:13" ht="12.75">
      <c r="B23" s="61">
        <v>5514</v>
      </c>
      <c r="C23" s="62" t="s">
        <v>80</v>
      </c>
      <c r="D23" s="62" t="s">
        <v>51</v>
      </c>
      <c r="E23" s="63" t="s">
        <v>140</v>
      </c>
      <c r="F23" s="74">
        <v>0</v>
      </c>
      <c r="G23" s="75" t="s">
        <v>116</v>
      </c>
      <c r="H23" s="69">
        <f t="shared" si="0"/>
        <v>120</v>
      </c>
      <c r="I23" s="70">
        <f t="shared" si="1"/>
        <v>120</v>
      </c>
      <c r="J23" s="78">
        <f t="shared" si="3"/>
        <v>16</v>
      </c>
      <c r="K23" s="78" t="str">
        <f t="shared" si="4"/>
        <v>—</v>
      </c>
      <c r="L23" s="165" t="e">
        <f t="shared" si="2"/>
        <v>#VALUE!</v>
      </c>
      <c r="M23" s="167"/>
    </row>
    <row r="24" spans="2:13" ht="12.75">
      <c r="B24" s="61">
        <v>5523</v>
      </c>
      <c r="C24" s="62" t="s">
        <v>154</v>
      </c>
      <c r="D24" s="62" t="s">
        <v>48</v>
      </c>
      <c r="E24" s="63" t="s">
        <v>155</v>
      </c>
      <c r="F24" s="74">
        <v>0</v>
      </c>
      <c r="G24" s="75" t="s">
        <v>116</v>
      </c>
      <c r="H24" s="69">
        <f t="shared" si="0"/>
        <v>120</v>
      </c>
      <c r="I24" s="70">
        <f t="shared" si="1"/>
        <v>120</v>
      </c>
      <c r="J24" s="78">
        <f t="shared" si="3"/>
        <v>17</v>
      </c>
      <c r="K24" s="78" t="str">
        <f t="shared" si="4"/>
        <v>—</v>
      </c>
      <c r="L24" s="165" t="e">
        <f t="shared" si="2"/>
        <v>#VALUE!</v>
      </c>
      <c r="M24" s="167"/>
    </row>
    <row r="25" spans="2:13" ht="12.75">
      <c r="B25" s="61">
        <v>5531</v>
      </c>
      <c r="C25" s="62" t="s">
        <v>150</v>
      </c>
      <c r="D25" s="62" t="s">
        <v>55</v>
      </c>
      <c r="E25" s="63" t="s">
        <v>151</v>
      </c>
      <c r="F25" s="74">
        <v>0</v>
      </c>
      <c r="G25" s="75" t="s">
        <v>116</v>
      </c>
      <c r="H25" s="69">
        <f t="shared" si="0"/>
        <v>120</v>
      </c>
      <c r="I25" s="70">
        <f t="shared" si="1"/>
        <v>120</v>
      </c>
      <c r="J25" s="78">
        <f t="shared" si="3"/>
        <v>18</v>
      </c>
      <c r="K25" s="78" t="str">
        <f t="shared" si="4"/>
        <v>—</v>
      </c>
      <c r="L25" s="165" t="e">
        <f t="shared" si="2"/>
        <v>#VALUE!</v>
      </c>
      <c r="M25" s="167"/>
    </row>
    <row r="26" spans="2:13" ht="12.75">
      <c r="B26" s="61">
        <v>5532</v>
      </c>
      <c r="C26" s="62" t="s">
        <v>106</v>
      </c>
      <c r="D26" s="62" t="s">
        <v>55</v>
      </c>
      <c r="E26" s="63" t="s">
        <v>202</v>
      </c>
      <c r="F26" s="74">
        <v>0</v>
      </c>
      <c r="G26" s="75" t="s">
        <v>116</v>
      </c>
      <c r="H26" s="69">
        <f t="shared" si="0"/>
        <v>120</v>
      </c>
      <c r="I26" s="70">
        <f t="shared" si="1"/>
        <v>120</v>
      </c>
      <c r="J26" s="78">
        <f t="shared" si="3"/>
        <v>19</v>
      </c>
      <c r="K26" s="78" t="str">
        <f t="shared" si="4"/>
        <v>—</v>
      </c>
      <c r="L26" s="165" t="e">
        <f t="shared" si="2"/>
        <v>#VALUE!</v>
      </c>
      <c r="M26" s="167"/>
    </row>
    <row r="27" spans="2:13" ht="13.5" thickBot="1">
      <c r="B27" s="79"/>
      <c r="C27" s="80"/>
      <c r="D27" s="80"/>
      <c r="E27" s="81"/>
      <c r="F27" s="82"/>
      <c r="G27" s="80"/>
      <c r="H27" s="80"/>
      <c r="I27" s="83"/>
      <c r="J27" s="85"/>
      <c r="K27" s="85"/>
      <c r="L27" s="168"/>
      <c r="M27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3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125" style="38" bestFit="1" customWidth="1"/>
    <col min="4" max="4" width="18.875" style="38" bestFit="1" customWidth="1"/>
    <col min="5" max="5" width="38.75390625" style="38" bestFit="1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203</v>
      </c>
      <c r="E4" s="46"/>
      <c r="F4" s="47" t="s">
        <v>16</v>
      </c>
      <c r="G4" s="48">
        <v>171</v>
      </c>
      <c r="H4" s="48" t="s">
        <v>17</v>
      </c>
      <c r="I4" s="49">
        <v>41</v>
      </c>
    </row>
    <row r="5" spans="5:9" s="37" customFormat="1" ht="13.5" thickBot="1">
      <c r="E5" s="44"/>
      <c r="F5" s="51" t="s">
        <v>18</v>
      </c>
      <c r="G5" s="52">
        <v>4.2</v>
      </c>
      <c r="H5" s="52" t="s">
        <v>19</v>
      </c>
      <c r="I5" s="53">
        <v>62</v>
      </c>
    </row>
    <row r="6" spans="2:13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40</v>
      </c>
      <c r="G6" s="193"/>
      <c r="H6" s="193"/>
      <c r="I6" s="194"/>
      <c r="J6" s="174" t="s">
        <v>28</v>
      </c>
      <c r="K6" s="174" t="s">
        <v>28</v>
      </c>
      <c r="L6" s="181" t="s">
        <v>369</v>
      </c>
      <c r="M6" s="174" t="s">
        <v>371</v>
      </c>
    </row>
    <row r="7" spans="2:13" ht="23.2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180"/>
      <c r="K7" s="180"/>
      <c r="L7" s="182"/>
      <c r="M7" s="175"/>
    </row>
    <row r="8" spans="2:13" ht="12.75">
      <c r="B8" s="61">
        <v>4033</v>
      </c>
      <c r="C8" s="62" t="s">
        <v>144</v>
      </c>
      <c r="D8" s="62" t="s">
        <v>47</v>
      </c>
      <c r="E8" s="63" t="s">
        <v>229</v>
      </c>
      <c r="F8" s="64">
        <v>0</v>
      </c>
      <c r="G8" s="65">
        <v>39.03</v>
      </c>
      <c r="H8" s="66">
        <f aca="true" t="shared" si="0" ref="H8:H33">IF(OR(G8="снят",G8="н/я",G8&gt;I$5),120,IF(G8&gt;I$4,G8-I$4,0))</f>
        <v>0</v>
      </c>
      <c r="I8" s="67">
        <f aca="true" t="shared" si="1" ref="I8:I33">IF(H8=120,120,F8+H8)</f>
        <v>0</v>
      </c>
      <c r="J8" s="73">
        <v>1</v>
      </c>
      <c r="K8" s="73">
        <f>IF(OR(G8="снят",G8="н/я",G8&gt;I$5,G8=0),"—",1)</f>
        <v>1</v>
      </c>
      <c r="L8" s="162">
        <f aca="true" t="shared" si="2" ref="L8:L33">$G$4/G8</f>
        <v>4.381245196003074</v>
      </c>
      <c r="M8" s="164" t="s">
        <v>373</v>
      </c>
    </row>
    <row r="9" spans="2:13" ht="12.75">
      <c r="B9" s="61">
        <v>4018</v>
      </c>
      <c r="C9" s="62" t="s">
        <v>93</v>
      </c>
      <c r="D9" s="62" t="s">
        <v>47</v>
      </c>
      <c r="E9" s="63" t="s">
        <v>206</v>
      </c>
      <c r="F9" s="74">
        <v>0</v>
      </c>
      <c r="G9" s="75">
        <v>39.54</v>
      </c>
      <c r="H9" s="69">
        <f t="shared" si="0"/>
        <v>0</v>
      </c>
      <c r="I9" s="70">
        <f t="shared" si="1"/>
        <v>0</v>
      </c>
      <c r="J9" s="78">
        <f aca="true" t="shared" si="3" ref="J9:J33">J8+1</f>
        <v>2</v>
      </c>
      <c r="K9" s="78">
        <f aca="true" t="shared" si="4" ref="K9:K33">IF(OR(G9="снят",G9="н/я",G9&gt;I$5,G9=0),"—",K8+1)</f>
        <v>2</v>
      </c>
      <c r="L9" s="165">
        <f t="shared" si="2"/>
        <v>4.324734446130501</v>
      </c>
      <c r="M9" s="167" t="s">
        <v>373</v>
      </c>
    </row>
    <row r="10" spans="2:13" ht="12.75">
      <c r="B10" s="61">
        <v>4043</v>
      </c>
      <c r="C10" s="62" t="s">
        <v>61</v>
      </c>
      <c r="D10" s="62" t="s">
        <v>48</v>
      </c>
      <c r="E10" s="63" t="s">
        <v>208</v>
      </c>
      <c r="F10" s="74">
        <v>0</v>
      </c>
      <c r="G10" s="75">
        <v>40.01</v>
      </c>
      <c r="H10" s="69">
        <f t="shared" si="0"/>
        <v>0</v>
      </c>
      <c r="I10" s="70">
        <f t="shared" si="1"/>
        <v>0</v>
      </c>
      <c r="J10" s="78">
        <f t="shared" si="3"/>
        <v>3</v>
      </c>
      <c r="K10" s="78">
        <f t="shared" si="4"/>
        <v>3</v>
      </c>
      <c r="L10" s="165">
        <f t="shared" si="2"/>
        <v>4.27393151712072</v>
      </c>
      <c r="M10" s="167" t="s">
        <v>373</v>
      </c>
    </row>
    <row r="11" spans="2:13" ht="12.75">
      <c r="B11" s="61">
        <v>4055</v>
      </c>
      <c r="C11" s="62" t="s">
        <v>220</v>
      </c>
      <c r="D11" s="62" t="s">
        <v>53</v>
      </c>
      <c r="E11" s="63" t="s">
        <v>221</v>
      </c>
      <c r="F11" s="74">
        <v>0</v>
      </c>
      <c r="G11" s="75">
        <v>41.34</v>
      </c>
      <c r="H11" s="69">
        <f t="shared" si="0"/>
        <v>0.3400000000000034</v>
      </c>
      <c r="I11" s="70">
        <f t="shared" si="1"/>
        <v>0.3400000000000034</v>
      </c>
      <c r="J11" s="78">
        <f t="shared" si="3"/>
        <v>4</v>
      </c>
      <c r="K11" s="78">
        <f t="shared" si="4"/>
        <v>4</v>
      </c>
      <c r="L11" s="165">
        <f t="shared" si="2"/>
        <v>4.136429608127721</v>
      </c>
      <c r="M11" s="167" t="s">
        <v>373</v>
      </c>
    </row>
    <row r="12" spans="2:13" ht="12.75">
      <c r="B12" s="61">
        <v>4024</v>
      </c>
      <c r="C12" s="62" t="s">
        <v>250</v>
      </c>
      <c r="D12" s="62" t="s">
        <v>55</v>
      </c>
      <c r="E12" s="63" t="s">
        <v>251</v>
      </c>
      <c r="F12" s="74">
        <v>0</v>
      </c>
      <c r="G12" s="75">
        <v>42.06</v>
      </c>
      <c r="H12" s="69">
        <f t="shared" si="0"/>
        <v>1.0600000000000023</v>
      </c>
      <c r="I12" s="70">
        <f t="shared" si="1"/>
        <v>1.0600000000000023</v>
      </c>
      <c r="J12" s="78">
        <f t="shared" si="3"/>
        <v>5</v>
      </c>
      <c r="K12" s="78">
        <f t="shared" si="4"/>
        <v>5</v>
      </c>
      <c r="L12" s="165">
        <f t="shared" si="2"/>
        <v>4.065620542082739</v>
      </c>
      <c r="M12" s="167" t="s">
        <v>373</v>
      </c>
    </row>
    <row r="13" spans="2:13" ht="12.75">
      <c r="B13" s="61">
        <v>4007</v>
      </c>
      <c r="C13" s="62" t="s">
        <v>217</v>
      </c>
      <c r="D13" s="62" t="s">
        <v>49</v>
      </c>
      <c r="E13" s="63" t="s">
        <v>218</v>
      </c>
      <c r="F13" s="74">
        <v>0</v>
      </c>
      <c r="G13" s="75">
        <v>42.42</v>
      </c>
      <c r="H13" s="69">
        <f t="shared" si="0"/>
        <v>1.4200000000000017</v>
      </c>
      <c r="I13" s="70">
        <f t="shared" si="1"/>
        <v>1.4200000000000017</v>
      </c>
      <c r="J13" s="78">
        <f t="shared" si="3"/>
        <v>6</v>
      </c>
      <c r="K13" s="78">
        <f t="shared" si="4"/>
        <v>6</v>
      </c>
      <c r="L13" s="165">
        <f t="shared" si="2"/>
        <v>4.031117397454031</v>
      </c>
      <c r="M13" s="167" t="s">
        <v>372</v>
      </c>
    </row>
    <row r="14" spans="2:13" ht="12.75">
      <c r="B14" s="61">
        <v>4026</v>
      </c>
      <c r="C14" s="62" t="s">
        <v>211</v>
      </c>
      <c r="D14" s="62" t="s">
        <v>48</v>
      </c>
      <c r="E14" s="63" t="s">
        <v>212</v>
      </c>
      <c r="F14" s="74">
        <v>0</v>
      </c>
      <c r="G14" s="75">
        <v>42.99</v>
      </c>
      <c r="H14" s="69">
        <f t="shared" si="0"/>
        <v>1.990000000000002</v>
      </c>
      <c r="I14" s="70">
        <f t="shared" si="1"/>
        <v>1.990000000000002</v>
      </c>
      <c r="J14" s="78">
        <f t="shared" si="3"/>
        <v>7</v>
      </c>
      <c r="K14" s="78">
        <f t="shared" si="4"/>
        <v>7</v>
      </c>
      <c r="L14" s="165">
        <f t="shared" si="2"/>
        <v>3.977669225401256</v>
      </c>
      <c r="M14" s="167" t="s">
        <v>372</v>
      </c>
    </row>
    <row r="15" spans="2:13" ht="12.75">
      <c r="B15" s="61">
        <v>4047</v>
      </c>
      <c r="C15" s="62" t="s">
        <v>84</v>
      </c>
      <c r="D15" s="62" t="s">
        <v>47</v>
      </c>
      <c r="E15" s="63" t="s">
        <v>228</v>
      </c>
      <c r="F15" s="74">
        <v>0</v>
      </c>
      <c r="G15" s="75">
        <v>43.61</v>
      </c>
      <c r="H15" s="69">
        <f t="shared" si="0"/>
        <v>2.6099999999999994</v>
      </c>
      <c r="I15" s="70">
        <f t="shared" si="1"/>
        <v>2.6099999999999994</v>
      </c>
      <c r="J15" s="78">
        <f t="shared" si="3"/>
        <v>8</v>
      </c>
      <c r="K15" s="78">
        <f t="shared" si="4"/>
        <v>8</v>
      </c>
      <c r="L15" s="165">
        <f t="shared" si="2"/>
        <v>3.9211190094015134</v>
      </c>
      <c r="M15" s="167" t="s">
        <v>372</v>
      </c>
    </row>
    <row r="16" spans="2:13" ht="12.75">
      <c r="B16" s="61">
        <v>4014</v>
      </c>
      <c r="C16" s="62" t="s">
        <v>192</v>
      </c>
      <c r="D16" s="62" t="s">
        <v>53</v>
      </c>
      <c r="E16" s="63" t="s">
        <v>219</v>
      </c>
      <c r="F16" s="74">
        <v>0</v>
      </c>
      <c r="G16" s="75">
        <v>43.74</v>
      </c>
      <c r="H16" s="69">
        <f t="shared" si="0"/>
        <v>2.740000000000002</v>
      </c>
      <c r="I16" s="70">
        <f t="shared" si="1"/>
        <v>2.740000000000002</v>
      </c>
      <c r="J16" s="78">
        <f t="shared" si="3"/>
        <v>9</v>
      </c>
      <c r="K16" s="78">
        <f t="shared" si="4"/>
        <v>9</v>
      </c>
      <c r="L16" s="165">
        <f t="shared" si="2"/>
        <v>3.9094650205761314</v>
      </c>
      <c r="M16" s="167" t="s">
        <v>372</v>
      </c>
    </row>
    <row r="17" spans="2:13" ht="12.75">
      <c r="B17" s="61">
        <v>4049</v>
      </c>
      <c r="C17" s="62" t="s">
        <v>167</v>
      </c>
      <c r="D17" s="62" t="s">
        <v>54</v>
      </c>
      <c r="E17" s="63" t="s">
        <v>225</v>
      </c>
      <c r="F17" s="74">
        <v>5</v>
      </c>
      <c r="G17" s="75">
        <v>42.19</v>
      </c>
      <c r="H17" s="69">
        <f t="shared" si="0"/>
        <v>1.1899999999999977</v>
      </c>
      <c r="I17" s="70">
        <f t="shared" si="1"/>
        <v>6.189999999999998</v>
      </c>
      <c r="J17" s="78">
        <f t="shared" si="3"/>
        <v>10</v>
      </c>
      <c r="K17" s="78">
        <f t="shared" si="4"/>
        <v>10</v>
      </c>
      <c r="L17" s="165">
        <f t="shared" si="2"/>
        <v>4.053093150035553</v>
      </c>
      <c r="M17" s="167">
        <v>2</v>
      </c>
    </row>
    <row r="18" spans="2:13" ht="12.75">
      <c r="B18" s="61">
        <v>4044</v>
      </c>
      <c r="C18" s="62" t="s">
        <v>230</v>
      </c>
      <c r="D18" s="62" t="s">
        <v>48</v>
      </c>
      <c r="E18" s="63" t="s">
        <v>231</v>
      </c>
      <c r="F18" s="74">
        <v>5</v>
      </c>
      <c r="G18" s="75">
        <v>42.54</v>
      </c>
      <c r="H18" s="69">
        <f t="shared" si="0"/>
        <v>1.5399999999999991</v>
      </c>
      <c r="I18" s="70">
        <f t="shared" si="1"/>
        <v>6.539999999999999</v>
      </c>
      <c r="J18" s="78">
        <f t="shared" si="3"/>
        <v>11</v>
      </c>
      <c r="K18" s="78">
        <f t="shared" si="4"/>
        <v>11</v>
      </c>
      <c r="L18" s="165">
        <f t="shared" si="2"/>
        <v>4.019746121297603</v>
      </c>
      <c r="M18" s="167">
        <v>2</v>
      </c>
    </row>
    <row r="19" spans="2:13" ht="12.75">
      <c r="B19" s="61">
        <v>4045</v>
      </c>
      <c r="C19" s="62" t="s">
        <v>232</v>
      </c>
      <c r="D19" s="62" t="s">
        <v>48</v>
      </c>
      <c r="E19" s="63" t="s">
        <v>233</v>
      </c>
      <c r="F19" s="74">
        <v>5</v>
      </c>
      <c r="G19" s="75">
        <v>44.19</v>
      </c>
      <c r="H19" s="69">
        <f t="shared" si="0"/>
        <v>3.1899999999999977</v>
      </c>
      <c r="I19" s="70">
        <f t="shared" si="1"/>
        <v>8.189999999999998</v>
      </c>
      <c r="J19" s="78">
        <f t="shared" si="3"/>
        <v>12</v>
      </c>
      <c r="K19" s="78">
        <f t="shared" si="4"/>
        <v>12</v>
      </c>
      <c r="L19" s="165">
        <f t="shared" si="2"/>
        <v>3.869653767820774</v>
      </c>
      <c r="M19" s="167">
        <v>2</v>
      </c>
    </row>
    <row r="20" spans="2:13" ht="12.75">
      <c r="B20" s="61">
        <v>4023</v>
      </c>
      <c r="C20" s="62" t="s">
        <v>213</v>
      </c>
      <c r="D20" s="62" t="s">
        <v>48</v>
      </c>
      <c r="E20" s="63" t="s">
        <v>214</v>
      </c>
      <c r="F20" s="74">
        <v>5</v>
      </c>
      <c r="G20" s="75">
        <v>44.72</v>
      </c>
      <c r="H20" s="69">
        <f t="shared" si="0"/>
        <v>3.719999999999999</v>
      </c>
      <c r="I20" s="70">
        <f t="shared" si="1"/>
        <v>8.719999999999999</v>
      </c>
      <c r="J20" s="78">
        <f t="shared" si="3"/>
        <v>13</v>
      </c>
      <c r="K20" s="78">
        <f t="shared" si="4"/>
        <v>13</v>
      </c>
      <c r="L20" s="165">
        <f t="shared" si="2"/>
        <v>3.8237924865831845</v>
      </c>
      <c r="M20" s="167">
        <v>2</v>
      </c>
    </row>
    <row r="21" spans="2:13" ht="12.75">
      <c r="B21" s="61">
        <v>4002</v>
      </c>
      <c r="C21" s="62" t="s">
        <v>67</v>
      </c>
      <c r="D21" s="62" t="s">
        <v>47</v>
      </c>
      <c r="E21" s="63" t="s">
        <v>207</v>
      </c>
      <c r="F21" s="74">
        <v>10</v>
      </c>
      <c r="G21" s="75">
        <v>39.44</v>
      </c>
      <c r="H21" s="69">
        <f t="shared" si="0"/>
        <v>0</v>
      </c>
      <c r="I21" s="70">
        <f t="shared" si="1"/>
        <v>10</v>
      </c>
      <c r="J21" s="78">
        <f t="shared" si="3"/>
        <v>14</v>
      </c>
      <c r="K21" s="78">
        <f t="shared" si="4"/>
        <v>14</v>
      </c>
      <c r="L21" s="165">
        <f t="shared" si="2"/>
        <v>4.335699797160244</v>
      </c>
      <c r="M21" s="167">
        <v>3</v>
      </c>
    </row>
    <row r="22" spans="2:13" ht="12.75">
      <c r="B22" s="61">
        <v>4015</v>
      </c>
      <c r="C22" s="62" t="s">
        <v>209</v>
      </c>
      <c r="D22" s="62" t="s">
        <v>54</v>
      </c>
      <c r="E22" s="63" t="s">
        <v>210</v>
      </c>
      <c r="F22" s="74">
        <v>10</v>
      </c>
      <c r="G22" s="75">
        <v>44.72</v>
      </c>
      <c r="H22" s="69">
        <f t="shared" si="0"/>
        <v>3.719999999999999</v>
      </c>
      <c r="I22" s="70">
        <f t="shared" si="1"/>
        <v>13.719999999999999</v>
      </c>
      <c r="J22" s="78">
        <f t="shared" si="3"/>
        <v>15</v>
      </c>
      <c r="K22" s="78">
        <f t="shared" si="4"/>
        <v>15</v>
      </c>
      <c r="L22" s="165">
        <f t="shared" si="2"/>
        <v>3.8237924865831845</v>
      </c>
      <c r="M22" s="167">
        <v>3</v>
      </c>
    </row>
    <row r="23" spans="2:13" ht="12.75">
      <c r="B23" s="61">
        <v>4021</v>
      </c>
      <c r="C23" s="62" t="s">
        <v>220</v>
      </c>
      <c r="D23" s="62" t="s">
        <v>53</v>
      </c>
      <c r="E23" s="63" t="s">
        <v>270</v>
      </c>
      <c r="F23" s="74">
        <v>5</v>
      </c>
      <c r="G23" s="75">
        <v>50.21</v>
      </c>
      <c r="H23" s="69">
        <f t="shared" si="0"/>
        <v>9.21</v>
      </c>
      <c r="I23" s="70">
        <f t="shared" si="1"/>
        <v>14.21</v>
      </c>
      <c r="J23" s="78">
        <f t="shared" si="3"/>
        <v>16</v>
      </c>
      <c r="K23" s="78">
        <f t="shared" si="4"/>
        <v>16</v>
      </c>
      <c r="L23" s="165">
        <f t="shared" si="2"/>
        <v>3.405696076478789</v>
      </c>
      <c r="M23" s="167">
        <v>3</v>
      </c>
    </row>
    <row r="24" spans="2:13" ht="12.75">
      <c r="B24" s="61">
        <v>4001</v>
      </c>
      <c r="C24" s="62" t="s">
        <v>217</v>
      </c>
      <c r="D24" s="62" t="s">
        <v>49</v>
      </c>
      <c r="E24" s="63" t="s">
        <v>227</v>
      </c>
      <c r="F24" s="74">
        <v>0</v>
      </c>
      <c r="G24" s="75" t="s">
        <v>116</v>
      </c>
      <c r="H24" s="69">
        <f t="shared" si="0"/>
        <v>120</v>
      </c>
      <c r="I24" s="70">
        <f t="shared" si="1"/>
        <v>120</v>
      </c>
      <c r="J24" s="78">
        <f t="shared" si="3"/>
        <v>17</v>
      </c>
      <c r="K24" s="78" t="str">
        <f t="shared" si="4"/>
        <v>—</v>
      </c>
      <c r="L24" s="165" t="e">
        <f t="shared" si="2"/>
        <v>#VALUE!</v>
      </c>
      <c r="M24" s="167"/>
    </row>
    <row r="25" spans="2:13" ht="12.75">
      <c r="B25" s="61">
        <v>4005</v>
      </c>
      <c r="C25" s="62" t="s">
        <v>93</v>
      </c>
      <c r="D25" s="62" t="s">
        <v>47</v>
      </c>
      <c r="E25" s="63" t="s">
        <v>223</v>
      </c>
      <c r="F25" s="74">
        <v>0</v>
      </c>
      <c r="G25" s="75" t="s">
        <v>116</v>
      </c>
      <c r="H25" s="69">
        <f t="shared" si="0"/>
        <v>120</v>
      </c>
      <c r="I25" s="70">
        <f t="shared" si="1"/>
        <v>120</v>
      </c>
      <c r="J25" s="78">
        <f t="shared" si="3"/>
        <v>18</v>
      </c>
      <c r="K25" s="78" t="str">
        <f t="shared" si="4"/>
        <v>—</v>
      </c>
      <c r="L25" s="165" t="e">
        <f t="shared" si="2"/>
        <v>#VALUE!</v>
      </c>
      <c r="M25" s="167"/>
    </row>
    <row r="26" spans="2:13" ht="12.75">
      <c r="B26" s="61">
        <v>4022</v>
      </c>
      <c r="C26" s="62" t="s">
        <v>215</v>
      </c>
      <c r="D26" s="62" t="s">
        <v>47</v>
      </c>
      <c r="E26" s="63" t="s">
        <v>216</v>
      </c>
      <c r="F26" s="74">
        <v>0</v>
      </c>
      <c r="G26" s="75" t="s">
        <v>116</v>
      </c>
      <c r="H26" s="69">
        <f t="shared" si="0"/>
        <v>120</v>
      </c>
      <c r="I26" s="70">
        <f t="shared" si="1"/>
        <v>120</v>
      </c>
      <c r="J26" s="78">
        <f t="shared" si="3"/>
        <v>19</v>
      </c>
      <c r="K26" s="78" t="str">
        <f t="shared" si="4"/>
        <v>—</v>
      </c>
      <c r="L26" s="165" t="e">
        <f t="shared" si="2"/>
        <v>#VALUE!</v>
      </c>
      <c r="M26" s="167"/>
    </row>
    <row r="27" spans="2:13" ht="12.75">
      <c r="B27" s="61">
        <v>4028</v>
      </c>
      <c r="C27" s="62" t="s">
        <v>204</v>
      </c>
      <c r="D27" s="62" t="s">
        <v>48</v>
      </c>
      <c r="E27" s="63" t="s">
        <v>205</v>
      </c>
      <c r="F27" s="74">
        <v>0</v>
      </c>
      <c r="G27" s="75" t="s">
        <v>116</v>
      </c>
      <c r="H27" s="69">
        <f t="shared" si="0"/>
        <v>120</v>
      </c>
      <c r="I27" s="70">
        <f t="shared" si="1"/>
        <v>120</v>
      </c>
      <c r="J27" s="78">
        <f t="shared" si="3"/>
        <v>20</v>
      </c>
      <c r="K27" s="78" t="str">
        <f t="shared" si="4"/>
        <v>—</v>
      </c>
      <c r="L27" s="165" t="e">
        <f t="shared" si="2"/>
        <v>#VALUE!</v>
      </c>
      <c r="M27" s="167"/>
    </row>
    <row r="28" spans="2:13" ht="12.75">
      <c r="B28" s="61">
        <v>4030</v>
      </c>
      <c r="C28" s="62" t="s">
        <v>272</v>
      </c>
      <c r="D28" s="62" t="s">
        <v>56</v>
      </c>
      <c r="E28" s="63" t="s">
        <v>273</v>
      </c>
      <c r="F28" s="74">
        <v>10</v>
      </c>
      <c r="G28" s="75">
        <v>69.51</v>
      </c>
      <c r="H28" s="69">
        <f t="shared" si="0"/>
        <v>120</v>
      </c>
      <c r="I28" s="70">
        <f t="shared" si="1"/>
        <v>120</v>
      </c>
      <c r="J28" s="78">
        <f t="shared" si="3"/>
        <v>21</v>
      </c>
      <c r="K28" s="78" t="str">
        <f t="shared" si="4"/>
        <v>—</v>
      </c>
      <c r="L28" s="165">
        <f t="shared" si="2"/>
        <v>2.460077686663789</v>
      </c>
      <c r="M28" s="167">
        <v>3</v>
      </c>
    </row>
    <row r="29" spans="2:13" ht="12.75">
      <c r="B29" s="61">
        <v>4038</v>
      </c>
      <c r="C29" s="62" t="s">
        <v>125</v>
      </c>
      <c r="D29" s="62" t="s">
        <v>49</v>
      </c>
      <c r="E29" s="63" t="s">
        <v>224</v>
      </c>
      <c r="F29" s="74">
        <v>0</v>
      </c>
      <c r="G29" s="75" t="s">
        <v>116</v>
      </c>
      <c r="H29" s="69">
        <f t="shared" si="0"/>
        <v>120</v>
      </c>
      <c r="I29" s="70">
        <f t="shared" si="1"/>
        <v>120</v>
      </c>
      <c r="J29" s="78">
        <f t="shared" si="3"/>
        <v>22</v>
      </c>
      <c r="K29" s="78" t="str">
        <f t="shared" si="4"/>
        <v>—</v>
      </c>
      <c r="L29" s="165" t="e">
        <f t="shared" si="2"/>
        <v>#VALUE!</v>
      </c>
      <c r="M29" s="167">
        <v>3</v>
      </c>
    </row>
    <row r="30" spans="2:13" ht="12.75">
      <c r="B30" s="61">
        <v>4039</v>
      </c>
      <c r="C30" s="62" t="s">
        <v>134</v>
      </c>
      <c r="D30" s="62" t="s">
        <v>48</v>
      </c>
      <c r="E30" s="63" t="s">
        <v>222</v>
      </c>
      <c r="F30" s="74">
        <v>0</v>
      </c>
      <c r="G30" s="75" t="s">
        <v>116</v>
      </c>
      <c r="H30" s="69">
        <f t="shared" si="0"/>
        <v>120</v>
      </c>
      <c r="I30" s="70">
        <f t="shared" si="1"/>
        <v>120</v>
      </c>
      <c r="J30" s="78">
        <f t="shared" si="3"/>
        <v>23</v>
      </c>
      <c r="K30" s="78" t="str">
        <f t="shared" si="4"/>
        <v>—</v>
      </c>
      <c r="L30" s="165" t="e">
        <f t="shared" si="2"/>
        <v>#VALUE!</v>
      </c>
      <c r="M30" s="167"/>
    </row>
    <row r="31" spans="2:13" ht="12.75">
      <c r="B31" s="61">
        <v>4042</v>
      </c>
      <c r="C31" s="62" t="s">
        <v>234</v>
      </c>
      <c r="D31" s="62" t="s">
        <v>48</v>
      </c>
      <c r="E31" s="63" t="s">
        <v>235</v>
      </c>
      <c r="F31" s="74">
        <v>0</v>
      </c>
      <c r="G31" s="75" t="s">
        <v>116</v>
      </c>
      <c r="H31" s="69">
        <f t="shared" si="0"/>
        <v>120</v>
      </c>
      <c r="I31" s="70">
        <f t="shared" si="1"/>
        <v>120</v>
      </c>
      <c r="J31" s="78">
        <f t="shared" si="3"/>
        <v>24</v>
      </c>
      <c r="K31" s="78" t="str">
        <f t="shared" si="4"/>
        <v>—</v>
      </c>
      <c r="L31" s="165" t="e">
        <f t="shared" si="2"/>
        <v>#VALUE!</v>
      </c>
      <c r="M31" s="167"/>
    </row>
    <row r="32" spans="2:13" ht="12.75">
      <c r="B32" s="61">
        <v>4046</v>
      </c>
      <c r="C32" s="62" t="s">
        <v>195</v>
      </c>
      <c r="D32" s="62" t="s">
        <v>50</v>
      </c>
      <c r="E32" s="63" t="s">
        <v>226</v>
      </c>
      <c r="F32" s="74">
        <v>0</v>
      </c>
      <c r="G32" s="75" t="s">
        <v>116</v>
      </c>
      <c r="H32" s="69">
        <f t="shared" si="0"/>
        <v>120</v>
      </c>
      <c r="I32" s="70">
        <f t="shared" si="1"/>
        <v>120</v>
      </c>
      <c r="J32" s="78">
        <f t="shared" si="3"/>
        <v>25</v>
      </c>
      <c r="K32" s="78" t="str">
        <f t="shared" si="4"/>
        <v>—</v>
      </c>
      <c r="L32" s="165" t="e">
        <f t="shared" si="2"/>
        <v>#VALUE!</v>
      </c>
      <c r="M32" s="167"/>
    </row>
    <row r="33" spans="2:13" ht="12.75">
      <c r="B33" s="61">
        <v>4050</v>
      </c>
      <c r="C33" s="62" t="s">
        <v>256</v>
      </c>
      <c r="D33" s="62" t="s">
        <v>51</v>
      </c>
      <c r="E33" s="63" t="s">
        <v>257</v>
      </c>
      <c r="F33" s="74">
        <v>0</v>
      </c>
      <c r="G33" s="75" t="s">
        <v>116</v>
      </c>
      <c r="H33" s="69">
        <f t="shared" si="0"/>
        <v>120</v>
      </c>
      <c r="I33" s="70">
        <f t="shared" si="1"/>
        <v>120</v>
      </c>
      <c r="J33" s="78">
        <f t="shared" si="3"/>
        <v>26</v>
      </c>
      <c r="K33" s="78" t="str">
        <f t="shared" si="4"/>
        <v>—</v>
      </c>
      <c r="L33" s="165" t="e">
        <f t="shared" si="2"/>
        <v>#VALUE!</v>
      </c>
      <c r="M33" s="167"/>
    </row>
    <row r="34" spans="2:13" ht="13.5" thickBot="1">
      <c r="B34" s="79"/>
      <c r="C34" s="80"/>
      <c r="D34" s="80"/>
      <c r="E34" s="81"/>
      <c r="F34" s="82"/>
      <c r="G34" s="80"/>
      <c r="H34" s="80"/>
      <c r="I34" s="83"/>
      <c r="J34" s="85"/>
      <c r="K34" s="85"/>
      <c r="L34" s="168"/>
      <c r="M34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2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8.875" style="38" bestFit="1" customWidth="1"/>
    <col min="5" max="5" width="34.625" style="38" bestFit="1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Кубок России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284</v>
      </c>
      <c r="E4" s="46"/>
      <c r="F4" s="47" t="s">
        <v>16</v>
      </c>
      <c r="G4" s="48">
        <v>171</v>
      </c>
      <c r="H4" s="48" t="s">
        <v>17</v>
      </c>
      <c r="I4" s="49">
        <v>41</v>
      </c>
    </row>
    <row r="5" spans="5:9" s="37" customFormat="1" ht="13.5" thickBot="1">
      <c r="E5" s="44"/>
      <c r="F5" s="51" t="s">
        <v>18</v>
      </c>
      <c r="G5" s="52">
        <v>4.2</v>
      </c>
      <c r="H5" s="52" t="s">
        <v>19</v>
      </c>
      <c r="I5" s="53">
        <v>62</v>
      </c>
    </row>
    <row r="6" spans="2:13" ht="13.5" customHeight="1">
      <c r="B6" s="184" t="s">
        <v>20</v>
      </c>
      <c r="C6" s="186" t="s">
        <v>21</v>
      </c>
      <c r="D6" s="188" t="s">
        <v>22</v>
      </c>
      <c r="E6" s="190" t="s">
        <v>23</v>
      </c>
      <c r="F6" s="192" t="s">
        <v>40</v>
      </c>
      <c r="G6" s="193"/>
      <c r="H6" s="193"/>
      <c r="I6" s="194"/>
      <c r="J6" s="174" t="s">
        <v>28</v>
      </c>
      <c r="K6" s="174" t="s">
        <v>28</v>
      </c>
      <c r="L6" s="181" t="s">
        <v>369</v>
      </c>
      <c r="M6" s="174" t="s">
        <v>371</v>
      </c>
    </row>
    <row r="7" spans="2:13" ht="23.25" thickBot="1">
      <c r="B7" s="185"/>
      <c r="C7" s="187"/>
      <c r="D7" s="189"/>
      <c r="E7" s="191"/>
      <c r="F7" s="56" t="s">
        <v>29</v>
      </c>
      <c r="G7" s="57" t="s">
        <v>30</v>
      </c>
      <c r="H7" s="57" t="s">
        <v>31</v>
      </c>
      <c r="I7" s="58" t="s">
        <v>32</v>
      </c>
      <c r="J7" s="180"/>
      <c r="K7" s="180"/>
      <c r="L7" s="182"/>
      <c r="M7" s="175"/>
    </row>
    <row r="8" spans="2:13" ht="12.75">
      <c r="B8" s="61">
        <v>3019</v>
      </c>
      <c r="C8" s="62" t="s">
        <v>136</v>
      </c>
      <c r="D8" s="62" t="s">
        <v>52</v>
      </c>
      <c r="E8" s="63" t="s">
        <v>285</v>
      </c>
      <c r="F8" s="64">
        <v>0</v>
      </c>
      <c r="G8" s="65">
        <v>41.45</v>
      </c>
      <c r="H8" s="66">
        <f aca="true" t="shared" si="0" ref="H8:H19">IF(OR(G8="снят",G8="н/я",G8&gt;I$5),120,IF(G8&gt;I$4,G8-I$4,0))</f>
        <v>0.45000000000000284</v>
      </c>
      <c r="I8" s="67">
        <f aca="true" t="shared" si="1" ref="I8:I19">IF(H8=120,120,F8+H8)</f>
        <v>0.45000000000000284</v>
      </c>
      <c r="J8" s="73">
        <v>1</v>
      </c>
      <c r="K8" s="73">
        <f>IF(OR(G8="снят",G8="н/я",G8&gt;I$5,G8=0),"—",1)</f>
        <v>1</v>
      </c>
      <c r="L8" s="162">
        <f aca="true" t="shared" si="2" ref="L8:L19">$G$4/G8</f>
        <v>4.125452352231604</v>
      </c>
      <c r="M8" s="164" t="s">
        <v>373</v>
      </c>
    </row>
    <row r="9" spans="2:13" ht="12.75">
      <c r="B9" s="61">
        <v>3018</v>
      </c>
      <c r="C9" s="62" t="s">
        <v>63</v>
      </c>
      <c r="D9" s="62" t="s">
        <v>48</v>
      </c>
      <c r="E9" s="63" t="s">
        <v>286</v>
      </c>
      <c r="F9" s="74">
        <v>0</v>
      </c>
      <c r="G9" s="75">
        <v>41.85</v>
      </c>
      <c r="H9" s="69">
        <f t="shared" si="0"/>
        <v>0.8500000000000014</v>
      </c>
      <c r="I9" s="70">
        <f t="shared" si="1"/>
        <v>0.8500000000000014</v>
      </c>
      <c r="J9" s="78">
        <f aca="true" t="shared" si="3" ref="J9:J19">J8+1</f>
        <v>2</v>
      </c>
      <c r="K9" s="78">
        <f aca="true" t="shared" si="4" ref="K9:K19">IF(OR(G9="снят",G9="н/я",G9&gt;I$5,G9=0),"—",K8+1)</f>
        <v>2</v>
      </c>
      <c r="L9" s="165">
        <f t="shared" si="2"/>
        <v>4.086021505376344</v>
      </c>
      <c r="M9" s="167" t="s">
        <v>373</v>
      </c>
    </row>
    <row r="10" spans="2:13" ht="12.75">
      <c r="B10" s="61">
        <v>3006</v>
      </c>
      <c r="C10" s="62" t="s">
        <v>304</v>
      </c>
      <c r="D10" s="62" t="s">
        <v>54</v>
      </c>
      <c r="E10" s="63" t="s">
        <v>305</v>
      </c>
      <c r="F10" s="74">
        <v>0</v>
      </c>
      <c r="G10" s="75">
        <v>44.28</v>
      </c>
      <c r="H10" s="69">
        <f t="shared" si="0"/>
        <v>3.280000000000001</v>
      </c>
      <c r="I10" s="70">
        <f t="shared" si="1"/>
        <v>3.280000000000001</v>
      </c>
      <c r="J10" s="78">
        <f t="shared" si="3"/>
        <v>3</v>
      </c>
      <c r="K10" s="78">
        <f t="shared" si="4"/>
        <v>3</v>
      </c>
      <c r="L10" s="165">
        <f t="shared" si="2"/>
        <v>3.861788617886179</v>
      </c>
      <c r="M10" s="167" t="s">
        <v>372</v>
      </c>
    </row>
    <row r="11" spans="2:13" ht="12.75">
      <c r="B11" s="61">
        <v>3014</v>
      </c>
      <c r="C11" s="62" t="s">
        <v>180</v>
      </c>
      <c r="D11" s="62" t="s">
        <v>48</v>
      </c>
      <c r="E11" s="63" t="s">
        <v>293</v>
      </c>
      <c r="F11" s="74">
        <v>0</v>
      </c>
      <c r="G11" s="75">
        <v>45.61</v>
      </c>
      <c r="H11" s="69">
        <f t="shared" si="0"/>
        <v>4.609999999999999</v>
      </c>
      <c r="I11" s="70">
        <f t="shared" si="1"/>
        <v>4.609999999999999</v>
      </c>
      <c r="J11" s="78">
        <f t="shared" si="3"/>
        <v>4</v>
      </c>
      <c r="K11" s="78">
        <f t="shared" si="4"/>
        <v>4</v>
      </c>
      <c r="L11" s="165">
        <f t="shared" si="2"/>
        <v>3.7491778118833587</v>
      </c>
      <c r="M11" s="167" t="s">
        <v>372</v>
      </c>
    </row>
    <row r="12" spans="2:13" ht="12.75">
      <c r="B12" s="61">
        <v>3007</v>
      </c>
      <c r="C12" s="62" t="s">
        <v>248</v>
      </c>
      <c r="D12" s="62" t="s">
        <v>48</v>
      </c>
      <c r="E12" s="63" t="s">
        <v>289</v>
      </c>
      <c r="F12" s="74">
        <v>0</v>
      </c>
      <c r="G12" s="75">
        <v>45.72</v>
      </c>
      <c r="H12" s="69">
        <f t="shared" si="0"/>
        <v>4.719999999999999</v>
      </c>
      <c r="I12" s="70">
        <f t="shared" si="1"/>
        <v>4.719999999999999</v>
      </c>
      <c r="J12" s="78">
        <f t="shared" si="3"/>
        <v>5</v>
      </c>
      <c r="K12" s="78">
        <f t="shared" si="4"/>
        <v>5</v>
      </c>
      <c r="L12" s="165">
        <f t="shared" si="2"/>
        <v>3.7401574803149606</v>
      </c>
      <c r="M12" s="167">
        <v>1</v>
      </c>
    </row>
    <row r="13" spans="2:13" ht="12.75">
      <c r="B13" s="61">
        <v>3008</v>
      </c>
      <c r="C13" s="62" t="s">
        <v>291</v>
      </c>
      <c r="D13" s="62" t="s">
        <v>48</v>
      </c>
      <c r="E13" s="63" t="s">
        <v>292</v>
      </c>
      <c r="F13" s="74">
        <v>5</v>
      </c>
      <c r="G13" s="75">
        <v>40.41</v>
      </c>
      <c r="H13" s="69">
        <f t="shared" si="0"/>
        <v>0</v>
      </c>
      <c r="I13" s="70">
        <f t="shared" si="1"/>
        <v>5</v>
      </c>
      <c r="J13" s="78">
        <f t="shared" si="3"/>
        <v>6</v>
      </c>
      <c r="K13" s="78">
        <f t="shared" si="4"/>
        <v>6</v>
      </c>
      <c r="L13" s="165">
        <f t="shared" si="2"/>
        <v>4.23162583518931</v>
      </c>
      <c r="M13" s="167">
        <v>2</v>
      </c>
    </row>
    <row r="14" spans="2:13" ht="12.75">
      <c r="B14" s="61">
        <v>3003</v>
      </c>
      <c r="C14" s="62" t="s">
        <v>93</v>
      </c>
      <c r="D14" s="62" t="s">
        <v>47</v>
      </c>
      <c r="E14" s="63" t="s">
        <v>287</v>
      </c>
      <c r="F14" s="74">
        <v>5</v>
      </c>
      <c r="G14" s="75">
        <v>45.59</v>
      </c>
      <c r="H14" s="69">
        <f t="shared" si="0"/>
        <v>4.590000000000003</v>
      </c>
      <c r="I14" s="70">
        <f t="shared" si="1"/>
        <v>9.590000000000003</v>
      </c>
      <c r="J14" s="78">
        <f t="shared" si="3"/>
        <v>7</v>
      </c>
      <c r="K14" s="78">
        <f t="shared" si="4"/>
        <v>7</v>
      </c>
      <c r="L14" s="165">
        <f t="shared" si="2"/>
        <v>3.750822548804562</v>
      </c>
      <c r="M14" s="167">
        <v>2</v>
      </c>
    </row>
    <row r="15" spans="2:13" ht="12.75">
      <c r="B15" s="61">
        <v>3010</v>
      </c>
      <c r="C15" s="62" t="s">
        <v>294</v>
      </c>
      <c r="D15" s="62" t="s">
        <v>48</v>
      </c>
      <c r="E15" s="63" t="s">
        <v>295</v>
      </c>
      <c r="F15" s="74">
        <v>10</v>
      </c>
      <c r="G15" s="75">
        <v>46.28</v>
      </c>
      <c r="H15" s="69">
        <f t="shared" si="0"/>
        <v>5.280000000000001</v>
      </c>
      <c r="I15" s="70">
        <f t="shared" si="1"/>
        <v>15.280000000000001</v>
      </c>
      <c r="J15" s="78">
        <f t="shared" si="3"/>
        <v>8</v>
      </c>
      <c r="K15" s="78">
        <f t="shared" si="4"/>
        <v>8</v>
      </c>
      <c r="L15" s="165">
        <f t="shared" si="2"/>
        <v>3.6949006050129647</v>
      </c>
      <c r="M15" s="167">
        <v>3</v>
      </c>
    </row>
    <row r="16" spans="2:13" ht="12.75">
      <c r="B16" s="61">
        <v>3004</v>
      </c>
      <c r="C16" s="62" t="s">
        <v>61</v>
      </c>
      <c r="D16" s="62" t="s">
        <v>48</v>
      </c>
      <c r="E16" s="63" t="s">
        <v>288</v>
      </c>
      <c r="F16" s="74">
        <v>0</v>
      </c>
      <c r="G16" s="75" t="s">
        <v>116</v>
      </c>
      <c r="H16" s="69">
        <f t="shared" si="0"/>
        <v>120</v>
      </c>
      <c r="I16" s="70">
        <f t="shared" si="1"/>
        <v>120</v>
      </c>
      <c r="J16" s="78">
        <f t="shared" si="3"/>
        <v>9</v>
      </c>
      <c r="K16" s="78" t="str">
        <f t="shared" si="4"/>
        <v>—</v>
      </c>
      <c r="L16" s="165" t="e">
        <f t="shared" si="2"/>
        <v>#VALUE!</v>
      </c>
      <c r="M16" s="167"/>
    </row>
    <row r="17" spans="2:13" ht="12.75">
      <c r="B17" s="61">
        <v>3005</v>
      </c>
      <c r="C17" s="62" t="s">
        <v>58</v>
      </c>
      <c r="D17" s="62" t="s">
        <v>47</v>
      </c>
      <c r="E17" s="63" t="s">
        <v>290</v>
      </c>
      <c r="F17" s="74">
        <v>0</v>
      </c>
      <c r="G17" s="75" t="s">
        <v>116</v>
      </c>
      <c r="H17" s="69">
        <f t="shared" si="0"/>
        <v>120</v>
      </c>
      <c r="I17" s="70">
        <f t="shared" si="1"/>
        <v>120</v>
      </c>
      <c r="J17" s="78">
        <f t="shared" si="3"/>
        <v>10</v>
      </c>
      <c r="K17" s="78" t="str">
        <f t="shared" si="4"/>
        <v>—</v>
      </c>
      <c r="L17" s="165" t="e">
        <f t="shared" si="2"/>
        <v>#VALUE!</v>
      </c>
      <c r="M17" s="167"/>
    </row>
    <row r="18" spans="2:13" ht="12.75">
      <c r="B18" s="61">
        <v>3011</v>
      </c>
      <c r="C18" s="62" t="s">
        <v>296</v>
      </c>
      <c r="D18" s="62" t="s">
        <v>56</v>
      </c>
      <c r="E18" s="63" t="s">
        <v>297</v>
      </c>
      <c r="F18" s="74">
        <v>0</v>
      </c>
      <c r="G18" s="75" t="s">
        <v>116</v>
      </c>
      <c r="H18" s="69">
        <f t="shared" si="0"/>
        <v>120</v>
      </c>
      <c r="I18" s="70">
        <f t="shared" si="1"/>
        <v>120</v>
      </c>
      <c r="J18" s="78">
        <f t="shared" si="3"/>
        <v>11</v>
      </c>
      <c r="K18" s="78" t="str">
        <f t="shared" si="4"/>
        <v>—</v>
      </c>
      <c r="L18" s="165" t="e">
        <f t="shared" si="2"/>
        <v>#VALUE!</v>
      </c>
      <c r="M18" s="167"/>
    </row>
    <row r="19" spans="2:13" ht="12.75">
      <c r="B19" s="61">
        <v>3020</v>
      </c>
      <c r="C19" s="62" t="s">
        <v>134</v>
      </c>
      <c r="D19" s="62" t="s">
        <v>48</v>
      </c>
      <c r="E19" s="63" t="s">
        <v>302</v>
      </c>
      <c r="F19" s="74">
        <v>0</v>
      </c>
      <c r="G19" s="75" t="s">
        <v>116</v>
      </c>
      <c r="H19" s="69">
        <f t="shared" si="0"/>
        <v>120</v>
      </c>
      <c r="I19" s="70">
        <f t="shared" si="1"/>
        <v>120</v>
      </c>
      <c r="J19" s="78">
        <f t="shared" si="3"/>
        <v>12</v>
      </c>
      <c r="K19" s="78" t="str">
        <f t="shared" si="4"/>
        <v>—</v>
      </c>
      <c r="L19" s="165" t="e">
        <f t="shared" si="2"/>
        <v>#VALUE!</v>
      </c>
      <c r="M19" s="167"/>
    </row>
    <row r="20" spans="2:13" ht="13.5" thickBot="1">
      <c r="B20" s="79"/>
      <c r="C20" s="80"/>
      <c r="D20" s="80"/>
      <c r="E20" s="81"/>
      <c r="F20" s="82"/>
      <c r="G20" s="80"/>
      <c r="H20" s="80"/>
      <c r="I20" s="83"/>
      <c r="J20" s="85"/>
      <c r="K20" s="85"/>
      <c r="L20" s="168"/>
      <c r="M20" s="85"/>
    </row>
  </sheetData>
  <sheetProtection/>
  <mergeCells count="9">
    <mergeCell ref="K6:K7"/>
    <mergeCell ref="L6:L7"/>
    <mergeCell ref="M6:M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Чухина</dc:creator>
  <cp:keywords/>
  <dc:description/>
  <cp:lastModifiedBy>Admin</cp:lastModifiedBy>
  <dcterms:created xsi:type="dcterms:W3CDTF">2013-02-25T01:01:39Z</dcterms:created>
  <dcterms:modified xsi:type="dcterms:W3CDTF">2013-03-06T13:13:52Z</dcterms:modified>
  <cp:category/>
  <cp:version/>
  <cp:contentType/>
  <cp:contentStatus/>
</cp:coreProperties>
</file>